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85" activeTab="0"/>
  </bookViews>
  <sheets>
    <sheet name="OPĆI DIO" sheetId="1" r:id="rId1"/>
    <sheet name="plan prema računskom planu" sheetId="2" r:id="rId2"/>
    <sheet name="PLAN PRIHODA" sheetId="3" r:id="rId3"/>
    <sheet name="PLAN RASHODA I IZDATAKA" sheetId="4" r:id="rId4"/>
    <sheet name="ostala obrazloženja" sheetId="5" r:id="rId5"/>
    <sheet name="NAČIN I IZRAČUN I PROJEKCIJA" sheetId="6" r:id="rId6"/>
    <sheet name="plan prema izvorima" sheetId="7" r:id="rId7"/>
  </sheets>
  <definedNames>
    <definedName name="_xlnm.Print_Titles" localSheetId="2">'PLAN PRIHODA'!$1:$1</definedName>
    <definedName name="_xlnm.Print_Titles" localSheetId="3">'PLAN RASHODA I IZDATAKA'!$1:$2</definedName>
    <definedName name="_xlnm.Print_Area" localSheetId="0">'OPĆI DIO'!$A$1:$H$26</definedName>
    <definedName name="_xlnm.Print_Area" localSheetId="2">'PLAN PRIHODA'!$A$1:$H$62</definedName>
  </definedNames>
  <calcPr fullCalcOnLoad="1"/>
</workbook>
</file>

<file path=xl/sharedStrings.xml><?xml version="1.0" encoding="utf-8"?>
<sst xmlns="http://schemas.openxmlformats.org/spreadsheetml/2006/main" count="726" uniqueCount="406">
  <si>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</si>
  <si>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</si>
  <si>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</si>
  <si>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</si>
  <si>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</si>
  <si>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</si>
  <si>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</si>
  <si>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</si>
  <si>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</si>
  <si>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</si>
  <si>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</si>
  <si>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</si>
  <si>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</si>
  <si>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</si>
  <si>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</si>
  <si>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</si>
  <si>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Namjenski primici od zaduživanja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</si>
  <si>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</si>
  <si>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</si>
  <si>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</si>
  <si>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</si>
  <si>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</si>
  <si>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</si>
  <si>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</si>
  <si>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</si>
  <si>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</si>
  <si>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</si>
  <si>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</si>
  <si>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</si>
  <si>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</si>
  <si>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</si>
  <si>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</si>
  <si>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</si>
  <si>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</si>
  <si>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</si>
  <si>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</si>
  <si>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</si>
  <si>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</si>
  <si>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Naziv aktivnosti</t>
  </si>
  <si>
    <t>Prihodi za posebne namjene/Sufinancir.cijene usluga/</t>
  </si>
  <si>
    <t>PRORAČUNSKI KORISNIK:</t>
  </si>
  <si>
    <t>Odjel gradske uprave za odgoj i školstvo</t>
  </si>
  <si>
    <r>
      <t xml:space="preserve"> </t>
    </r>
    <r>
      <rPr>
        <b/>
        <sz val="8"/>
        <color indexed="8"/>
        <rFont val="Arial"/>
        <family val="2"/>
      </rPr>
      <t>REDOVNI PROGRAM PREDŠKOLSKOG ODGOJA</t>
    </r>
  </si>
  <si>
    <t>Šifra djelatnosti:              8510</t>
  </si>
  <si>
    <t>Gradski proračun                         /Osnivač/</t>
  </si>
  <si>
    <t>Rashodi za zaposlene/Rad logopeda/</t>
  </si>
  <si>
    <t>Vlasita djelatnost</t>
  </si>
  <si>
    <t>Naknada trošk.osoba izvan radn.odnosa</t>
  </si>
  <si>
    <t>671</t>
  </si>
  <si>
    <t>Pomoći HZZ</t>
  </si>
  <si>
    <t>Pomoći iz prorač.koji nije nadležan</t>
  </si>
  <si>
    <t>Pomoći iz prorač.koji nije nadlež.</t>
  </si>
  <si>
    <t>MP</t>
  </si>
  <si>
    <t>odgovorna osoba</t>
  </si>
  <si>
    <t>____________________________</t>
  </si>
  <si>
    <t>___________________________________</t>
  </si>
  <si>
    <t xml:space="preserve">                odgovorna osoba</t>
  </si>
  <si>
    <t>__________________________________________</t>
  </si>
  <si>
    <r>
      <t xml:space="preserve">                      </t>
    </r>
    <r>
      <rPr>
        <sz val="10"/>
        <color indexed="8"/>
        <rFont val="Arial"/>
        <family val="2"/>
      </rPr>
      <t>odgovorna osoba:</t>
    </r>
  </si>
  <si>
    <t>DJEČJI VRTIĆ VUKOVAR II</t>
  </si>
  <si>
    <t>g) Ostala obrazloženja i dokumentacija</t>
  </si>
  <si>
    <t xml:space="preserve">Dječji vrtić Vukovar II u planiranju i realizaciji svojih programa temelji se na prikazima i pregledu procjeni </t>
  </si>
  <si>
    <t>sredstava i potrebnih sredstava i planu rashoda. Pokazatelji su:</t>
  </si>
  <si>
    <t>Aktivnosti</t>
  </si>
  <si>
    <t>Projekcija</t>
  </si>
  <si>
    <t>2017.</t>
  </si>
  <si>
    <t>2018.</t>
  </si>
  <si>
    <t>Tekući program</t>
  </si>
  <si>
    <t>Ukupno program;</t>
  </si>
  <si>
    <t>Plan rashoda  za  razdoblje:</t>
  </si>
  <si>
    <t>Odgovorna osoba:</t>
  </si>
  <si>
    <t>Broj planirane djece:</t>
  </si>
  <si>
    <t>mjes.</t>
  </si>
  <si>
    <t>Osnivač</t>
  </si>
  <si>
    <t>Ekonomska cijena:</t>
  </si>
  <si>
    <t>1.400.00</t>
  </si>
  <si>
    <t xml:space="preserve">broj.dj.xcij </t>
  </si>
  <si>
    <t>mjeseč.iznos</t>
  </si>
  <si>
    <t>Sredstva osnivača:</t>
  </si>
  <si>
    <t>Dodatna sredstva za pokrivanje rashoda red.posl.</t>
  </si>
  <si>
    <t xml:space="preserve"> Sredstva za mater.rashode/hrana/</t>
  </si>
  <si>
    <t>Sufinanci.cj.usl.</t>
  </si>
  <si>
    <t>Iznajmlj.dvorane</t>
  </si>
  <si>
    <t>Sred. za nac.manjine</t>
  </si>
  <si>
    <t>Sred. Min. za predškolu</t>
  </si>
  <si>
    <t>Djeca s poseb.potrebama</t>
  </si>
  <si>
    <t>Ukupno po izvoru financiranja</t>
  </si>
  <si>
    <t>Sredstva Osnivača</t>
  </si>
  <si>
    <t>2021.</t>
  </si>
  <si>
    <t>Ministarstvo:</t>
  </si>
  <si>
    <t>PROJEKCIJA ZA :</t>
  </si>
  <si>
    <t>PLAN PRIHODA I PRIMITAKA DJEČJI VRTIĆ VUKOVAR II</t>
  </si>
  <si>
    <t>2022.</t>
  </si>
  <si>
    <t>Tekuće pomoći Općina Bogdanovci</t>
  </si>
  <si>
    <t>910,00x12</t>
  </si>
  <si>
    <t>djeca s ekonom.cj.</t>
  </si>
  <si>
    <t>Vlastita sred.- Najam dvorane</t>
  </si>
  <si>
    <t>Naziv proračunskog korisnika:</t>
  </si>
  <si>
    <t>Adresa:</t>
  </si>
  <si>
    <t>A.K.Stepinca 46, Vukovar</t>
  </si>
  <si>
    <t>Razina:</t>
  </si>
  <si>
    <t>Šifra djelatnosti:</t>
  </si>
  <si>
    <t>Račun</t>
  </si>
  <si>
    <t xml:space="preserve">    Naziv računa</t>
  </si>
  <si>
    <t>Iznos</t>
  </si>
  <si>
    <t>PRIHODI</t>
  </si>
  <si>
    <t>TEKUĆE POMOĆI IZ PRORAČUNA</t>
  </si>
  <si>
    <t>PRIHODI PO POSEBNIM PROPISIMA</t>
  </si>
  <si>
    <t>SUFIN.CIJENE USLUGE-UPL.RODIT.</t>
  </si>
  <si>
    <t>PRIH.OD PROD.PROIZ.I ISL.</t>
  </si>
  <si>
    <t>NAJAM DVORANE</t>
  </si>
  <si>
    <t>PRIHODI IZ PRORAČUNA ZA FINAN.RED.DJEL.PROR.KORIS.</t>
  </si>
  <si>
    <t>Ukupno PRIHODI</t>
  </si>
  <si>
    <t>RASHODI</t>
  </si>
  <si>
    <t>Sredstva</t>
  </si>
  <si>
    <t>plan</t>
  </si>
  <si>
    <t>Osnivača</t>
  </si>
  <si>
    <t>31 RASHODI ZA ZAPOSLENE</t>
  </si>
  <si>
    <t xml:space="preserve"> Plaće za redovan rad</t>
  </si>
  <si>
    <t>Plaće za zaposlene</t>
  </si>
  <si>
    <t xml:space="preserve">Ostali rashodi za zaposlene </t>
  </si>
  <si>
    <t>-</t>
  </si>
  <si>
    <t xml:space="preserve">Doprinosi za plaće </t>
  </si>
  <si>
    <t>Doprinosi za obvezno zdravs.osigu.</t>
  </si>
  <si>
    <t>32  MATERIJALNI  RASHODI</t>
  </si>
  <si>
    <t>Naknade troškova zaposlenicima</t>
  </si>
  <si>
    <t xml:space="preserve">Dnevnice za službeni put u zemlji </t>
  </si>
  <si>
    <t>Dnevnice za službeni put u inozemstvo</t>
  </si>
  <si>
    <t>Naknada za smješt.na sl.putu</t>
  </si>
  <si>
    <t>Nakn. za prijev. na služ.put u zemlji</t>
  </si>
  <si>
    <t>Naknada za prijevoz na posao</t>
  </si>
  <si>
    <t>Seminari, savjetovanja i simpoziji</t>
  </si>
  <si>
    <t>Tečajevi i stručni ispiti</t>
  </si>
  <si>
    <t>Naknada za korišt.priv.aut.u služ.svrhe</t>
  </si>
  <si>
    <t>Ostale naknade troškova zaposlenima</t>
  </si>
  <si>
    <t>Ukupno pl.</t>
  </si>
  <si>
    <t>Sredstva osn.</t>
  </si>
  <si>
    <t>Sufinanc.</t>
  </si>
  <si>
    <t>Ministarstvo</t>
  </si>
  <si>
    <t>Uredski materijal</t>
  </si>
  <si>
    <t>Literatura (publ.časo.knjig.i ost.)</t>
  </si>
  <si>
    <t>Materijal i sredstva za čišćenje i održa.</t>
  </si>
  <si>
    <t>Materij.za higij.potrebe i njegu</t>
  </si>
  <si>
    <t>Ostali  materijal za potrebe redovnog poslov.</t>
  </si>
  <si>
    <t>Namirnice</t>
  </si>
  <si>
    <t>Električna  energija</t>
  </si>
  <si>
    <t>Topla voda  ( toplana)</t>
  </si>
  <si>
    <t>Plin</t>
  </si>
  <si>
    <t>Motorni benzin</t>
  </si>
  <si>
    <t>Mater.i dij.za tk.odr.gra.ob.</t>
  </si>
  <si>
    <t>Materi i dijel.za tek.invest.održ.postroj.i oprem.</t>
  </si>
  <si>
    <t>Mat.i dij.za tek.invest.održ.transp.</t>
  </si>
  <si>
    <t>Ostali materijal i dijel.za tek.invest.održ.</t>
  </si>
  <si>
    <t xml:space="preserve">Sitni inventar </t>
  </si>
  <si>
    <t>Auto gume</t>
  </si>
  <si>
    <t>Službena,radna i zaštit.odjeća</t>
  </si>
  <si>
    <t>Usluge telefona, telefaksa i interneta</t>
  </si>
  <si>
    <t>Poštarina ( pisma, tiskanice)</t>
  </si>
  <si>
    <t>Ostale usluge za komunik.i prijevoz</t>
  </si>
  <si>
    <t>Uslug.tek. i invest.održ.postr.i opreme</t>
  </si>
  <si>
    <t>Uslug.tek.inv.održ.prijev.sredstava</t>
  </si>
  <si>
    <t>Ostale usluge tekućeg i invest.održavanja</t>
  </si>
  <si>
    <t>Ostale usluge promidž.i inform.</t>
  </si>
  <si>
    <t>Opskrba vodom</t>
  </si>
  <si>
    <t>Iznošenje i odvoz smeća</t>
  </si>
  <si>
    <t>Deratizacija</t>
  </si>
  <si>
    <t>Dimnjačarsko ekološke usluge</t>
  </si>
  <si>
    <t>Najam za opremu</t>
  </si>
  <si>
    <t>Obvezni i preventivni zdravstveni pregled</t>
  </si>
  <si>
    <t>Ostale zdravstvene i veterinarske usluge</t>
  </si>
  <si>
    <t>Ugovor o djelu</t>
  </si>
  <si>
    <t>Ostale intelektualne usluge</t>
  </si>
  <si>
    <t>Usluge ažuriranj.rač.baza</t>
  </si>
  <si>
    <t>Ostale raćunalne usluge</t>
  </si>
  <si>
    <t>Grafič.i tisk.usl.</t>
  </si>
  <si>
    <t>Usluge pri registracij.prij.sredstva</t>
  </si>
  <si>
    <t>Ostale nespom.usluge</t>
  </si>
  <si>
    <t>Naknada trošk. osoba izvan radnog odnosa</t>
  </si>
  <si>
    <t>Premije osiguranja prijevoznih sredstava</t>
  </si>
  <si>
    <t>Prem.osigur.ostale imovine</t>
  </si>
  <si>
    <t>Premije osigur.zaposlenih</t>
  </si>
  <si>
    <t>Reprezentac.</t>
  </si>
  <si>
    <t>Članarine</t>
  </si>
  <si>
    <t>Članarine-međunarodne</t>
  </si>
  <si>
    <t>Upravne i administrat.prist.</t>
  </si>
  <si>
    <t>Naknada za nezapoš. osoba sa inval.</t>
  </si>
  <si>
    <t>Ostali nespomenuti rashodi</t>
  </si>
  <si>
    <t>34 FINANCIJSKI RASHODI</t>
  </si>
  <si>
    <t>Financijski rashodi</t>
  </si>
  <si>
    <t>Usluge  banaka</t>
  </si>
  <si>
    <t>42 RASHODI ZA NABAVU NEFINANCIJSKE IMOVINE</t>
  </si>
  <si>
    <t xml:space="preserve">Postrojenja i oprema </t>
  </si>
  <si>
    <t>Oprema za dj.boravke</t>
  </si>
  <si>
    <t>Ukupno RASHODI: 3+4</t>
  </si>
  <si>
    <t>Računovoditelj:</t>
  </si>
  <si>
    <t>Ostale pristojbe i naknade</t>
  </si>
  <si>
    <t>Usluge čuvanja imovina i osoba</t>
  </si>
  <si>
    <t>3+4</t>
  </si>
  <si>
    <t>2019.</t>
  </si>
  <si>
    <t>2020.</t>
  </si>
  <si>
    <t>Procjena sredstava potrebna za provođenje programa predškolskog odgoja i obrazovanja  za razdoblja:</t>
  </si>
  <si>
    <t>Prihodi</t>
  </si>
  <si>
    <t xml:space="preserve">Rashodi </t>
  </si>
  <si>
    <t>Redovan program</t>
  </si>
  <si>
    <t>izvršenje</t>
  </si>
  <si>
    <t>Nefinancij.imovina</t>
  </si>
  <si>
    <t xml:space="preserve">Procjena potrebnih sredstvava prihoda i rashoda po rebalansu i izvršenju </t>
  </si>
  <si>
    <t xml:space="preserve">PRIJEDLOG PLANA  RAZVOJNOG PROGRAMA </t>
  </si>
  <si>
    <t>i financijskih troškova/.</t>
  </si>
  <si>
    <t>Tekuće pomoći EU</t>
  </si>
  <si>
    <t>Pomoći EU</t>
  </si>
  <si>
    <t>PRIJEI IZMEĐU PRORAČ.KORISNIKA ISTOG PRORAČUNA</t>
  </si>
  <si>
    <t>Prijenos izmeđ.pror.koris.istog pror.EU</t>
  </si>
  <si>
    <t>Darovi/dar djeci+božičnica</t>
  </si>
  <si>
    <t>Regres</t>
  </si>
  <si>
    <t>Premije osigur.odgovornosti</t>
  </si>
  <si>
    <t>Tekuće pomoći Bogdanovci</t>
  </si>
  <si>
    <r>
      <t>Nacionalne manjine/djeca s pos.potr.-</t>
    </r>
    <r>
      <rPr>
        <b/>
        <sz val="6"/>
        <rFont val="Arial"/>
        <family val="2"/>
      </rPr>
      <t>Ministarstvo i Bogdanovci</t>
    </r>
  </si>
  <si>
    <t>Naknada za prijevoz</t>
  </si>
  <si>
    <t>Licence</t>
  </si>
  <si>
    <t>Uređaji</t>
  </si>
  <si>
    <t>Strojevi</t>
  </si>
  <si>
    <t xml:space="preserve">Oprema </t>
  </si>
  <si>
    <t>2023.</t>
  </si>
  <si>
    <t>Ukupno prihodi i primici za 2023.</t>
  </si>
  <si>
    <t>str.1</t>
  </si>
  <si>
    <t>POMOĆI OD IZVANPRORAČUNSKIH KORISNIKA</t>
  </si>
  <si>
    <t>Tekuće pomoći od  HZZ-a</t>
  </si>
  <si>
    <t>TEKUĆE POMOĆI IZ PRORAČUNA KOJI IM NIJE NADLEŽAN</t>
  </si>
  <si>
    <t>Ministarstvo -Nacionalne manjine/djeca s posebnim potrebama/predškola</t>
  </si>
  <si>
    <t>PRIJENOS IZMEĐU PRORAČ.KORIS.ISTOG PRORAČUNA</t>
  </si>
  <si>
    <t>Prijenos između pror.koris.istog pror.tem.prijen.EU sredstava</t>
  </si>
  <si>
    <t>Sufinanciranje cijene usluga - uplate roditelja</t>
  </si>
  <si>
    <t>PRIHODI OD PRODAJE PROIZVODA I ROBE TE PRUŽENIH USLUGA</t>
  </si>
  <si>
    <t xml:space="preserve">Prihodi od usluga </t>
  </si>
  <si>
    <t>PRIHODI IZ PRORAČUNA ZA FINANCIRANjE REDOVNE DJELATNOSTI</t>
  </si>
  <si>
    <t>Prihodi iz nadležnog  proračuna za financiranje rashoda poslovanja</t>
  </si>
  <si>
    <t xml:space="preserve">Vlastita </t>
  </si>
  <si>
    <t>sredstva</t>
  </si>
  <si>
    <t>RASHODI POSLOVANJA:</t>
  </si>
  <si>
    <t>Nagrade/jubilarne</t>
  </si>
  <si>
    <t>Darovi</t>
  </si>
  <si>
    <t xml:space="preserve">Regres </t>
  </si>
  <si>
    <t>Ostali  materijal za nacionalne manjine-Ministarstvo</t>
  </si>
  <si>
    <t>Topla voda  ( toplana) - grijanje</t>
  </si>
  <si>
    <t>Usluge interneta</t>
  </si>
  <si>
    <t>Ostale usluge za komunikaciju i prijevoz</t>
  </si>
  <si>
    <t>Usluge tek.i invest.održavanje građeviskih objekata</t>
  </si>
  <si>
    <t>Najamnina za opremu</t>
  </si>
  <si>
    <t>Licenca</t>
  </si>
  <si>
    <t>Ugovori o djelu</t>
  </si>
  <si>
    <t>Ostale računalne usluge</t>
  </si>
  <si>
    <t>Usluge pri registraciji prijevoznih sredstava</t>
  </si>
  <si>
    <t>Ostale nespomenute usluge</t>
  </si>
  <si>
    <t>Premija od odgovornosti</t>
  </si>
  <si>
    <t>Reprezentacija</t>
  </si>
  <si>
    <t>Članarine - tuzemne</t>
  </si>
  <si>
    <t>Članarine - međunarodne</t>
  </si>
  <si>
    <t>Upravne i administrativne pristojbe</t>
  </si>
  <si>
    <t>Javnobilježničke pristojbe</t>
  </si>
  <si>
    <t>Naknada za nezapošljavanje invalida</t>
  </si>
  <si>
    <t xml:space="preserve">Ostale pristojbe i naknade </t>
  </si>
  <si>
    <t>Rashodi protokola - vijenci,cvijeće,svijeće i sl.</t>
  </si>
  <si>
    <t>Rashodi za nabavu proizvedene dugotrajne imovine</t>
  </si>
  <si>
    <t>Oprema za dječ.boravke</t>
  </si>
  <si>
    <t>Ministarstvo -Nacionalne manjine/djeca predškola</t>
  </si>
  <si>
    <t>Projekt EU</t>
  </si>
  <si>
    <t>10X300,</t>
  </si>
  <si>
    <t>Darovita:</t>
  </si>
  <si>
    <t>2X800,</t>
  </si>
  <si>
    <t>50x20=</t>
  </si>
  <si>
    <t>190 x 910,00 =</t>
  </si>
  <si>
    <t>2024.</t>
  </si>
  <si>
    <t>190x 490,00</t>
  </si>
  <si>
    <t>15 x 915,50</t>
  </si>
  <si>
    <t xml:space="preserve">U Vukovaru, </t>
  </si>
  <si>
    <t>Nagrade</t>
  </si>
  <si>
    <t>Ukupno prihodi i primici za 2024.</t>
  </si>
  <si>
    <t>PROJEKCIJA PLANA ZA 2024.</t>
  </si>
  <si>
    <t>Plan</t>
  </si>
  <si>
    <t>Višak</t>
  </si>
  <si>
    <t>Za razdoblje 2022.-2024. godinu nema plana razvojnog programa,jer nema pokazatelja koji bi upućivali na mogućnost planiranja.</t>
  </si>
  <si>
    <t xml:space="preserve">Sufinanciranje </t>
  </si>
  <si>
    <t>Vrtić za bolji život</t>
  </si>
  <si>
    <t>Vlastita</t>
  </si>
  <si>
    <t>Pomoći:</t>
  </si>
  <si>
    <t xml:space="preserve">Tekuće pomoći Općina Bogdanovci </t>
  </si>
  <si>
    <t>EU-PROJEKTI</t>
  </si>
  <si>
    <t>Pom.iz pror.koji nije nadlež. Ministarstva</t>
  </si>
  <si>
    <t>Pom.iz pror.koji nije nadlež.               Bogdanovci</t>
  </si>
  <si>
    <t>Prijedlog plana 
za 2023.</t>
  </si>
  <si>
    <t xml:space="preserve">                                                          PRIJEDLOG FINANCIJSKOG PLANA ZA 2023.GODINU</t>
  </si>
  <si>
    <t>NAČIN I PREGLED IZRAČUNA PLANIRANIH PRIHODA ZA 2023.GODINU</t>
  </si>
  <si>
    <t>Ukupno planirani prihodi  za 2023.:</t>
  </si>
  <si>
    <t>PROJEKCIJA PLANA PRIHODA ZA 2024. I 2025. GODINU</t>
  </si>
  <si>
    <t>2025.</t>
  </si>
  <si>
    <t>PRIJEDLOG PLANA ZA 2023.</t>
  </si>
  <si>
    <t>PROJEKCIJA PLANA ZA 2025.</t>
  </si>
  <si>
    <t>U Vukovaru, 29.07.2022.</t>
  </si>
  <si>
    <t>Vukovar, 29.07.2022.</t>
  </si>
  <si>
    <t xml:space="preserve">                                                       FINANCIJSKI  PLAN  ZA 2023.GODINU</t>
  </si>
  <si>
    <t>PRIJEDLOG FINANCIJSKOG PLANA  DJEČJI VRTIĆ VUKOVAR II  ZA 2023. I                                                                                                                                                PROJEKCIJA PLANA ZA  2024. I 2025. GODINU</t>
  </si>
  <si>
    <t>Projekcija plana
za 2024.</t>
  </si>
  <si>
    <t>Projekcija plana 
za 2025.</t>
  </si>
  <si>
    <t>15x   915,50</t>
  </si>
  <si>
    <t>Bogdanovci</t>
  </si>
  <si>
    <t>Tekuće pomoći HZZ-a jedna osoba</t>
  </si>
  <si>
    <t>prihodi</t>
  </si>
  <si>
    <t>rashodi</t>
  </si>
  <si>
    <t>projekcija</t>
  </si>
  <si>
    <t>Projekcija plana 
za 2054.</t>
  </si>
  <si>
    <t>Ostali rashodi za zaposlene:</t>
  </si>
  <si>
    <t>Fiksni tečaj</t>
  </si>
  <si>
    <t>Iznos u €</t>
  </si>
  <si>
    <t xml:space="preserve">Sredstva </t>
  </si>
  <si>
    <t>osnivača u €</t>
  </si>
  <si>
    <t xml:space="preserve">Ukupno </t>
  </si>
  <si>
    <t>plan u €</t>
  </si>
  <si>
    <t>sredstva u €</t>
  </si>
  <si>
    <t>Fiksni</t>
  </si>
  <si>
    <t>tečaj</t>
  </si>
  <si>
    <t>PRIHODI UKUPNO U €</t>
  </si>
  <si>
    <t xml:space="preserve">Fiksni tečaj konverzije </t>
  </si>
  <si>
    <t>PRIHODI POSLOVANJA U €</t>
  </si>
  <si>
    <t>RASHODI UKUPNO U €</t>
  </si>
  <si>
    <t>RASHODI POSLOVANJE U €</t>
  </si>
  <si>
    <t>Fiski tečaj konvezije</t>
  </si>
  <si>
    <t>Prijedlog plana za 2023. u €</t>
  </si>
  <si>
    <t>Gradski proračun /Osnivač/ u €</t>
  </si>
  <si>
    <t>Prihodi za posebne namjene/Sufinancir.cijene usluga/ u €</t>
  </si>
  <si>
    <t>Pom.iz pror.koji nije nadlež. Ministarstva u €</t>
  </si>
  <si>
    <t>Vlasita djelatnost u €</t>
  </si>
  <si>
    <t>EU-PROJEKTI u €</t>
  </si>
  <si>
    <t>Pom.iz pror.koji nije nadlež.               Bogdanovci u €</t>
  </si>
  <si>
    <t xml:space="preserve"> PROJEKCIJA PLANA ZA 2024. u €</t>
  </si>
  <si>
    <t>PROJEKCIJA PLANA ZA 2025. u €</t>
  </si>
  <si>
    <t>Ukupno:</t>
  </si>
  <si>
    <t>636 u  €</t>
  </si>
  <si>
    <t>639 u €</t>
  </si>
  <si>
    <t>652 u €</t>
  </si>
  <si>
    <t>661 u €</t>
  </si>
  <si>
    <t>671 u €</t>
  </si>
  <si>
    <t>Fiskni tečaj konverzije</t>
  </si>
  <si>
    <t>Ukupno u € (po izvorima</t>
  </si>
  <si>
    <t>Ukupno u € (po izvorima)</t>
  </si>
  <si>
    <t>634 u €</t>
  </si>
  <si>
    <t>636 u €</t>
  </si>
  <si>
    <t>Ukupno prihodi i primici u € za 2024.</t>
  </si>
  <si>
    <t>Ukupno prihodi i primici u € za 2023.</t>
  </si>
  <si>
    <t>Ukupno prihodi i primici za 2025.</t>
  </si>
  <si>
    <t>Ukupno prihodi i primici u € za 2025.</t>
  </si>
  <si>
    <t>u € 2017</t>
  </si>
  <si>
    <t>u € 2018</t>
  </si>
  <si>
    <t>u € 2019</t>
  </si>
  <si>
    <t>u € 2020</t>
  </si>
  <si>
    <t>u € 2021</t>
  </si>
  <si>
    <t>u € 2022</t>
  </si>
  <si>
    <t>u € 2023</t>
  </si>
  <si>
    <t>u € 2024</t>
  </si>
  <si>
    <t>u € 2025</t>
  </si>
  <si>
    <t>Plan u €</t>
  </si>
  <si>
    <t>izvršenje u €</t>
  </si>
  <si>
    <t xml:space="preserve">Odstupanje od procjene za 2023.u odnosu na planirane vrijednosti je minimalna . </t>
  </si>
  <si>
    <t>OBRAZLOŽENJE RAZVOJNOG PROGRAMA ZA 2023.-2025 .GODINU</t>
  </si>
  <si>
    <t>Sav planirani prihod za  2023. - 2025. godini je za pokriće redovnog poslovanja /plaća , materijalnih,</t>
  </si>
  <si>
    <t>€</t>
  </si>
  <si>
    <t>Osnivač u €</t>
  </si>
  <si>
    <t xml:space="preserve">Sufinanciranje u € </t>
  </si>
  <si>
    <t>Vlastita u €</t>
  </si>
  <si>
    <t>Vrtić za bolji život u €</t>
  </si>
  <si>
    <t>Bogdanovci u €</t>
  </si>
  <si>
    <t>Ukupno planirani prihodi u €  za 2023.:</t>
  </si>
  <si>
    <t>2024. u €</t>
  </si>
  <si>
    <t>2025. u €</t>
  </si>
  <si>
    <t>Sredstva osnivača u €</t>
  </si>
  <si>
    <t>Razdjel 004:</t>
  </si>
  <si>
    <t>Glava 00402:</t>
  </si>
  <si>
    <t>Program:</t>
  </si>
  <si>
    <t>Ukupno rashodi</t>
  </si>
  <si>
    <t>Ukupno rashodi u €</t>
  </si>
  <si>
    <t>Fiksni tečaj konverzije</t>
  </si>
  <si>
    <t>Ukupno plan</t>
  </si>
  <si>
    <t>Sredstva osnivača</t>
  </si>
  <si>
    <t>Sufinanciranje cij.usluga</t>
  </si>
  <si>
    <t>Tekuće pom. Iz prorač. koji nije nadležan MINISTARSTVO</t>
  </si>
  <si>
    <t>PROJEKT UNAPR.USLUGA</t>
  </si>
  <si>
    <t>Ukupno plan u €</t>
  </si>
  <si>
    <t>Sufinanciranje cij.usluga u €</t>
  </si>
  <si>
    <t>Tekuće pom. Iz prorač. koji nije nadležan MINISTARSTVO u €</t>
  </si>
  <si>
    <t>Vlastiti prihodi u €</t>
  </si>
  <si>
    <t>PROJEKT UNAPR.USLUGA u €</t>
  </si>
  <si>
    <t>Tekuće pomoći Bogdanovci u €</t>
  </si>
  <si>
    <t>Ukupno pl. u €</t>
  </si>
  <si>
    <t>Sredstva osn. u €</t>
  </si>
  <si>
    <t>Sufinanc. u €</t>
  </si>
  <si>
    <t>Ministarstvo u €</t>
  </si>
  <si>
    <t>Vlastiti prihodi €</t>
  </si>
  <si>
    <t>Tekuće pomoći EU u €</t>
  </si>
  <si>
    <t>Pomoći prorač koji nije nadležan</t>
  </si>
  <si>
    <t>Pomoći prorač koji nije nadležan u €</t>
  </si>
  <si>
    <t>KLASA:400-01/22-01/01</t>
  </si>
  <si>
    <t>URBROJ:2196-1-12-03-22-01</t>
  </si>
  <si>
    <t>205x75,00=</t>
  </si>
  <si>
    <t>206x75,00=</t>
  </si>
  <si>
    <t>191 x 490,00</t>
  </si>
  <si>
    <t>191 x 910,00 =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</si>
</sst>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\ _k_n_-;\-* #,##0.00\ _k_n_-;_-* \-??\ _k_n_-;_-@_-"/>
    <numFmt numFmtId="181" formatCode="#,##0.0"/>
    <numFmt numFmtId="182" formatCode="#,###.00"/>
    <numFmt numFmtId="183" formatCode="0.0%"/>
    <numFmt numFmtId="184" formatCode="_-* #,##0.00\ [$kn-41A]_-;\-* #,##0.00\ [$kn-41A]_-;_-* &quot;-&quot;??\ [$kn-41A]_-;_-@_-"/>
    <numFmt numFmtId="185" formatCode="#,##0.00;[Red]#,##0.00"/>
    <numFmt numFmtId="186" formatCode="0.00000"/>
    <numFmt numFmtId="187" formatCode="_-* #,##0.00000\ _k_n_-;\-* #,##0.00000\ _k_n_-;_-* &quot;-&quot;?????\ _k_n_-;_-@_-"/>
    <numFmt numFmtId="188" formatCode="[$-41A]d\.\ mmmm\ yyyy\.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</numFmts>
  <fonts count="1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8"/>
      <color indexed="8"/>
      <name val="MS Sans Serif"/>
      <family val="0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Mangal"/>
      <family val="2"/>
    </font>
    <font>
      <i/>
      <sz val="9"/>
      <name val="Arial"/>
      <family val="2"/>
    </font>
    <font>
      <sz val="8"/>
      <name val="Bodoni MT"/>
      <family val="1"/>
    </font>
    <font>
      <sz val="8"/>
      <color indexed="8"/>
      <name val="Arial Narrow"/>
      <family val="2"/>
    </font>
    <font>
      <sz val="6"/>
      <color indexed="8"/>
      <name val="MS Sans Serif"/>
      <family val="0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i/>
      <sz val="10"/>
      <color indexed="8"/>
      <name val="MS Sans Serif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i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9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2" borderId="0" applyNumberFormat="0" applyBorder="0" applyAlignment="0" applyProtection="0"/>
    <xf numFmtId="0" fontId="98" fillId="43" borderId="0" applyNumberFormat="0" applyBorder="0" applyAlignment="0" applyProtection="0"/>
    <xf numFmtId="0" fontId="100" fillId="44" borderId="7" applyNumberFormat="0" applyAlignment="0" applyProtection="0"/>
    <xf numFmtId="0" fontId="101" fillId="44" borderId="8" applyNumberFormat="0" applyAlignment="0" applyProtection="0"/>
    <xf numFmtId="0" fontId="15" fillId="0" borderId="9" applyNumberFormat="0" applyFill="0" applyAlignment="0" applyProtection="0"/>
    <xf numFmtId="0" fontId="102" fillId="4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10" applyNumberFormat="0" applyFill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10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09" fillId="47" borderId="16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12" fillId="0" borderId="18" applyNumberFormat="0" applyFill="0" applyAlignment="0" applyProtection="0"/>
    <xf numFmtId="0" fontId="11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60" fillId="0" borderId="0" applyFill="0" applyBorder="0" applyAlignment="0" applyProtection="0"/>
  </cellStyleXfs>
  <cellXfs count="8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7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center" wrapText="1"/>
    </xf>
    <xf numFmtId="0" fontId="34" fillId="0" borderId="26" xfId="0" applyNumberFormat="1" applyFont="1" applyFill="1" applyBorder="1" applyAlignment="1" applyProtection="1" quotePrefix="1">
      <alignment horizontal="left"/>
      <protection/>
    </xf>
    <xf numFmtId="0" fontId="27" fillId="0" borderId="28" xfId="0" applyNumberFormat="1" applyFont="1" applyFill="1" applyBorder="1" applyAlignment="1" applyProtection="1">
      <alignment horizontal="center" wrapText="1"/>
      <protection/>
    </xf>
    <xf numFmtId="0" fontId="27" fillId="0" borderId="28" xfId="0" applyNumberFormat="1" applyFont="1" applyFill="1" applyBorder="1" applyAlignment="1" applyProtection="1">
      <alignment horizontal="center" vertical="center" wrapText="1"/>
      <protection/>
    </xf>
    <xf numFmtId="3" fontId="34" fillId="0" borderId="28" xfId="0" applyNumberFormat="1" applyFont="1" applyBorder="1" applyAlignment="1">
      <alignment horizontal="right"/>
    </xf>
    <xf numFmtId="3" fontId="34" fillId="0" borderId="28" xfId="0" applyNumberFormat="1" applyFont="1" applyFill="1" applyBorder="1" applyAlignment="1" applyProtection="1">
      <alignment horizontal="right" wrapText="1"/>
      <protection/>
    </xf>
    <xf numFmtId="3" fontId="34" fillId="0" borderId="27" xfId="0" applyNumberFormat="1" applyFont="1" applyBorder="1" applyAlignment="1">
      <alignment horizontal="right"/>
    </xf>
    <xf numFmtId="0" fontId="35" fillId="0" borderId="2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8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30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 wrapText="1"/>
      <protection/>
    </xf>
    <xf numFmtId="0" fontId="40" fillId="0" borderId="32" xfId="0" applyNumberFormat="1" applyFont="1" applyFill="1" applyBorder="1" applyAlignment="1" applyProtection="1">
      <alignment wrapText="1"/>
      <protection/>
    </xf>
    <xf numFmtId="0" fontId="24" fillId="0" borderId="26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3" fontId="24" fillId="0" borderId="0" xfId="102" applyFont="1" applyFill="1" applyBorder="1" applyAlignment="1" applyProtection="1">
      <alignment/>
      <protection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34" xfId="0" applyNumberFormat="1" applyFont="1" applyBorder="1" applyAlignment="1">
      <alignment/>
    </xf>
    <xf numFmtId="3" fontId="41" fillId="0" borderId="34" xfId="0" applyNumberFormat="1" applyFont="1" applyBorder="1" applyAlignment="1">
      <alignment horizontal="center" wrapText="1"/>
    </xf>
    <xf numFmtId="3" fontId="41" fillId="0" borderId="34" xfId="0" applyNumberFormat="1" applyFont="1" applyBorder="1" applyAlignment="1">
      <alignment horizontal="center" vertical="center" wrapText="1"/>
    </xf>
    <xf numFmtId="43" fontId="41" fillId="0" borderId="34" xfId="102" applyFont="1" applyBorder="1" applyAlignment="1">
      <alignment horizontal="center" vertical="center" wrapText="1"/>
    </xf>
    <xf numFmtId="3" fontId="41" fillId="0" borderId="35" xfId="0" applyNumberFormat="1" applyFont="1" applyBorder="1" applyAlignment="1">
      <alignment horizontal="center" vertical="center" wrapText="1"/>
    </xf>
    <xf numFmtId="43" fontId="41" fillId="0" borderId="32" xfId="102" applyFont="1" applyBorder="1" applyAlignment="1">
      <alignment/>
    </xf>
    <xf numFmtId="43" fontId="41" fillId="0" borderId="36" xfId="102" applyFont="1" applyBorder="1" applyAlignment="1">
      <alignment/>
    </xf>
    <xf numFmtId="43" fontId="41" fillId="0" borderId="25" xfId="102" applyFont="1" applyBorder="1" applyAlignment="1">
      <alignment/>
    </xf>
    <xf numFmtId="3" fontId="41" fillId="0" borderId="37" xfId="0" applyNumberFormat="1" applyFont="1" applyBorder="1" applyAlignment="1">
      <alignment/>
    </xf>
    <xf numFmtId="43" fontId="42" fillId="0" borderId="32" xfId="102" applyFont="1" applyBorder="1" applyAlignment="1">
      <alignment/>
    </xf>
    <xf numFmtId="43" fontId="42" fillId="0" borderId="34" xfId="102" applyFont="1" applyBorder="1" applyAlignment="1">
      <alignment horizontal="center" vertical="center" wrapText="1"/>
    </xf>
    <xf numFmtId="43" fontId="42" fillId="0" borderId="38" xfId="102" applyFont="1" applyBorder="1" applyAlignment="1">
      <alignment horizontal="center" vertical="center" wrapText="1"/>
    </xf>
    <xf numFmtId="43" fontId="42" fillId="0" borderId="35" xfId="102" applyFont="1" applyBorder="1" applyAlignment="1">
      <alignment horizontal="center" vertical="center" wrapText="1"/>
    </xf>
    <xf numFmtId="43" fontId="42" fillId="0" borderId="39" xfId="102" applyFont="1" applyBorder="1" applyAlignment="1">
      <alignment/>
    </xf>
    <xf numFmtId="43" fontId="42" fillId="0" borderId="25" xfId="102" applyFont="1" applyBorder="1" applyAlignment="1">
      <alignment/>
    </xf>
    <xf numFmtId="43" fontId="41" fillId="0" borderId="40" xfId="102" applyFont="1" applyBorder="1" applyAlignment="1">
      <alignment/>
    </xf>
    <xf numFmtId="43" fontId="27" fillId="0" borderId="28" xfId="102" applyFont="1" applyFill="1" applyBorder="1" applyAlignment="1" applyProtection="1">
      <alignment horizontal="right" wrapText="1"/>
      <protection/>
    </xf>
    <xf numFmtId="0" fontId="27" fillId="0" borderId="27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center" wrapText="1"/>
    </xf>
    <xf numFmtId="0" fontId="27" fillId="0" borderId="26" xfId="0" applyNumberFormat="1" applyFont="1" applyFill="1" applyBorder="1" applyAlignment="1" applyProtection="1" quotePrefix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7" fillId="0" borderId="39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3" fillId="0" borderId="40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center"/>
      <protection/>
    </xf>
    <xf numFmtId="0" fontId="24" fillId="0" borderId="27" xfId="0" applyNumberFormat="1" applyFont="1" applyFill="1" applyBorder="1" applyAlignment="1" applyProtection="1">
      <alignment horizontal="center"/>
      <protection/>
    </xf>
    <xf numFmtId="0" fontId="27" fillId="0" borderId="26" xfId="0" applyNumberFormat="1" applyFont="1" applyFill="1" applyBorder="1" applyAlignment="1" applyProtection="1">
      <alignment wrapText="1"/>
      <protection/>
    </xf>
    <xf numFmtId="0" fontId="27" fillId="0" borderId="26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7" fillId="0" borderId="32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4" fillId="0" borderId="43" xfId="0" applyFont="1" applyBorder="1" applyAlignment="1">
      <alignment/>
    </xf>
    <xf numFmtId="0" fontId="114" fillId="0" borderId="44" xfId="0" applyFont="1" applyBorder="1" applyAlignment="1">
      <alignment/>
    </xf>
    <xf numFmtId="0" fontId="114" fillId="0" borderId="45" xfId="0" applyFont="1" applyBorder="1" applyAlignment="1">
      <alignment/>
    </xf>
    <xf numFmtId="0" fontId="114" fillId="0" borderId="26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26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32" xfId="0" applyFont="1" applyBorder="1" applyAlignment="1">
      <alignment/>
    </xf>
    <xf numFmtId="43" fontId="46" fillId="0" borderId="32" xfId="102" applyFont="1" applyBorder="1" applyAlignment="1">
      <alignment horizontal="center"/>
    </xf>
    <xf numFmtId="43" fontId="46" fillId="0" borderId="32" xfId="102" applyFont="1" applyBorder="1" applyAlignment="1">
      <alignment/>
    </xf>
    <xf numFmtId="0" fontId="46" fillId="0" borderId="32" xfId="0" applyFont="1" applyBorder="1" applyAlignment="1">
      <alignment horizontal="center"/>
    </xf>
    <xf numFmtId="4" fontId="46" fillId="0" borderId="32" xfId="0" applyNumberFormat="1" applyFont="1" applyBorder="1" applyAlignment="1">
      <alignment/>
    </xf>
    <xf numFmtId="0" fontId="46" fillId="0" borderId="30" xfId="0" applyFont="1" applyBorder="1" applyAlignment="1">
      <alignment/>
    </xf>
    <xf numFmtId="4" fontId="48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46" xfId="0" applyFont="1" applyBorder="1" applyAlignment="1">
      <alignment/>
    </xf>
    <xf numFmtId="0" fontId="55" fillId="0" borderId="0" xfId="0" applyFont="1" applyAlignment="1">
      <alignment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/>
    </xf>
    <xf numFmtId="43" fontId="50" fillId="0" borderId="0" xfId="102" applyFont="1" applyAlignment="1">
      <alignment/>
    </xf>
    <xf numFmtId="0" fontId="55" fillId="0" borderId="40" xfId="0" applyFont="1" applyBorder="1" applyAlignment="1">
      <alignment/>
    </xf>
    <xf numFmtId="0" fontId="55" fillId="0" borderId="32" xfId="0" applyFont="1" applyBorder="1" applyAlignment="1">
      <alignment/>
    </xf>
    <xf numFmtId="43" fontId="55" fillId="0" borderId="0" xfId="102" applyFont="1" applyAlignment="1">
      <alignment/>
    </xf>
    <xf numFmtId="180" fontId="50" fillId="0" borderId="0" xfId="0" applyNumberFormat="1" applyFont="1" applyAlignment="1">
      <alignment/>
    </xf>
    <xf numFmtId="0" fontId="50" fillId="0" borderId="47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8" xfId="0" applyFont="1" applyBorder="1" applyAlignment="1">
      <alignment/>
    </xf>
    <xf numFmtId="43" fontId="55" fillId="0" borderId="49" xfId="102" applyFont="1" applyBorder="1" applyAlignment="1">
      <alignment/>
    </xf>
    <xf numFmtId="0" fontId="50" fillId="0" borderId="50" xfId="0" applyFont="1" applyBorder="1" applyAlignment="1">
      <alignment/>
    </xf>
    <xf numFmtId="43" fontId="55" fillId="0" borderId="32" xfId="102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9" xfId="0" applyFont="1" applyBorder="1" applyAlignment="1">
      <alignment/>
    </xf>
    <xf numFmtId="0" fontId="55" fillId="0" borderId="39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52" xfId="0" applyFont="1" applyBorder="1" applyAlignment="1">
      <alignment/>
    </xf>
    <xf numFmtId="43" fontId="50" fillId="0" borderId="52" xfId="102" applyFont="1" applyBorder="1" applyAlignment="1">
      <alignment/>
    </xf>
    <xf numFmtId="43" fontId="50" fillId="0" borderId="53" xfId="102" applyFont="1" applyBorder="1" applyAlignment="1">
      <alignment/>
    </xf>
    <xf numFmtId="0" fontId="50" fillId="0" borderId="0" xfId="0" applyFont="1" applyAlignment="1">
      <alignment horizontal="center"/>
    </xf>
    <xf numFmtId="43" fontId="25" fillId="0" borderId="0" xfId="0" applyNumberFormat="1" applyFon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43" fontId="0" fillId="0" borderId="0" xfId="102" applyFont="1" applyFill="1" applyBorder="1" applyAlignment="1" applyProtection="1">
      <alignment/>
      <protection/>
    </xf>
    <xf numFmtId="43" fontId="45" fillId="0" borderId="0" xfId="102" applyFont="1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0" fillId="0" borderId="39" xfId="0" applyNumberFormat="1" applyFill="1" applyBorder="1" applyAlignment="1" applyProtection="1">
      <alignment/>
      <protection/>
    </xf>
    <xf numFmtId="43" fontId="50" fillId="0" borderId="42" xfId="102" applyFont="1" applyBorder="1" applyAlignment="1">
      <alignment/>
    </xf>
    <xf numFmtId="0" fontId="0" fillId="0" borderId="54" xfId="0" applyNumberFormat="1" applyFill="1" applyBorder="1" applyAlignment="1" applyProtection="1">
      <alignment/>
      <protection/>
    </xf>
    <xf numFmtId="0" fontId="50" fillId="0" borderId="55" xfId="0" applyFont="1" applyBorder="1" applyAlignment="1">
      <alignment/>
    </xf>
    <xf numFmtId="0" fontId="0" fillId="0" borderId="32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41" fillId="0" borderId="0" xfId="102" applyFont="1" applyAlignment="1">
      <alignment/>
    </xf>
    <xf numFmtId="43" fontId="50" fillId="0" borderId="0" xfId="102" applyFont="1" applyBorder="1" applyAlignment="1">
      <alignment/>
    </xf>
    <xf numFmtId="43" fontId="42" fillId="0" borderId="39" xfId="102" applyFont="1" applyBorder="1" applyAlignment="1">
      <alignment horizontal="center" vertical="center" wrapText="1"/>
    </xf>
    <xf numFmtId="43" fontId="39" fillId="0" borderId="0" xfId="102" applyFont="1" applyBorder="1" applyAlignment="1">
      <alignment/>
    </xf>
    <xf numFmtId="0" fontId="42" fillId="0" borderId="0" xfId="0" applyFont="1" applyAlignment="1">
      <alignment horizontal="center"/>
    </xf>
    <xf numFmtId="43" fontId="50" fillId="0" borderId="30" xfId="102" applyFont="1" applyBorder="1" applyAlignment="1">
      <alignment/>
    </xf>
    <xf numFmtId="43" fontId="55" fillId="0" borderId="40" xfId="102" applyFont="1" applyBorder="1" applyAlignment="1">
      <alignment/>
    </xf>
    <xf numFmtId="43" fontId="50" fillId="0" borderId="40" xfId="102" applyFont="1" applyBorder="1" applyAlignment="1">
      <alignment/>
    </xf>
    <xf numFmtId="0" fontId="0" fillId="0" borderId="40" xfId="0" applyNumberForma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0" fillId="0" borderId="56" xfId="0" applyNumberFormat="1" applyFill="1" applyBorder="1" applyAlignment="1" applyProtection="1">
      <alignment/>
      <protection/>
    </xf>
    <xf numFmtId="43" fontId="50" fillId="50" borderId="40" xfId="102" applyFont="1" applyFill="1" applyBorder="1" applyAlignment="1">
      <alignment/>
    </xf>
    <xf numFmtId="43" fontId="50" fillId="0" borderId="57" xfId="102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7" xfId="0" applyFont="1" applyBorder="1" applyAlignment="1">
      <alignment/>
    </xf>
    <xf numFmtId="0" fontId="56" fillId="0" borderId="28" xfId="0" applyFont="1" applyBorder="1" applyAlignment="1">
      <alignment horizontal="center"/>
    </xf>
    <xf numFmtId="180" fontId="56" fillId="0" borderId="0" xfId="104" applyFont="1" applyFill="1" applyBorder="1" applyAlignment="1" applyProtection="1">
      <alignment/>
      <protection/>
    </xf>
    <xf numFmtId="180" fontId="58" fillId="0" borderId="0" xfId="104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6" fillId="0" borderId="46" xfId="0" applyFont="1" applyBorder="1" applyAlignment="1">
      <alignment/>
    </xf>
    <xf numFmtId="185" fontId="56" fillId="0" borderId="0" xfId="0" applyNumberFormat="1" applyFont="1" applyAlignment="1">
      <alignment horizontal="center"/>
    </xf>
    <xf numFmtId="0" fontId="56" fillId="0" borderId="58" xfId="0" applyFont="1" applyBorder="1" applyAlignment="1">
      <alignment/>
    </xf>
    <xf numFmtId="0" fontId="58" fillId="0" borderId="43" xfId="0" applyFont="1" applyBorder="1" applyAlignment="1">
      <alignment/>
    </xf>
    <xf numFmtId="0" fontId="56" fillId="0" borderId="59" xfId="0" applyFont="1" applyBorder="1" applyAlignment="1">
      <alignment/>
    </xf>
    <xf numFmtId="0" fontId="56" fillId="0" borderId="60" xfId="0" applyFont="1" applyBorder="1" applyAlignment="1">
      <alignment/>
    </xf>
    <xf numFmtId="0" fontId="56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56" fillId="0" borderId="61" xfId="0" applyFont="1" applyBorder="1" applyAlignment="1">
      <alignment/>
    </xf>
    <xf numFmtId="0" fontId="56" fillId="0" borderId="48" xfId="0" applyFont="1" applyBorder="1" applyAlignment="1">
      <alignment/>
    </xf>
    <xf numFmtId="0" fontId="56" fillId="0" borderId="62" xfId="0" applyFont="1" applyBorder="1" applyAlignment="1">
      <alignment/>
    </xf>
    <xf numFmtId="0" fontId="56" fillId="0" borderId="63" xfId="0" applyFont="1" applyBorder="1" applyAlignment="1">
      <alignment/>
    </xf>
    <xf numFmtId="0" fontId="58" fillId="0" borderId="64" xfId="0" applyFont="1" applyBorder="1" applyAlignment="1">
      <alignment/>
    </xf>
    <xf numFmtId="0" fontId="58" fillId="0" borderId="65" xfId="0" applyFont="1" applyBorder="1" applyAlignment="1">
      <alignment/>
    </xf>
    <xf numFmtId="0" fontId="58" fillId="0" borderId="66" xfId="0" applyFont="1" applyBorder="1" applyAlignment="1">
      <alignment/>
    </xf>
    <xf numFmtId="0" fontId="58" fillId="0" borderId="46" xfId="0" applyFont="1" applyBorder="1" applyAlignment="1">
      <alignment/>
    </xf>
    <xf numFmtId="0" fontId="0" fillId="0" borderId="67" xfId="0" applyBorder="1" applyAlignment="1">
      <alignment/>
    </xf>
    <xf numFmtId="0" fontId="0" fillId="0" borderId="54" xfId="0" applyBorder="1" applyAlignment="1">
      <alignment/>
    </xf>
    <xf numFmtId="0" fontId="116" fillId="0" borderId="0" xfId="0" applyFont="1" applyAlignment="1">
      <alignment/>
    </xf>
    <xf numFmtId="0" fontId="112" fillId="0" borderId="0" xfId="0" applyFont="1" applyAlignment="1">
      <alignment/>
    </xf>
    <xf numFmtId="180" fontId="41" fillId="0" borderId="0" xfId="104" applyFont="1" applyFill="1" applyBorder="1" applyAlignment="1" applyProtection="1">
      <alignment/>
      <protection/>
    </xf>
    <xf numFmtId="0" fontId="58" fillId="0" borderId="44" xfId="0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180" fontId="41" fillId="0" borderId="40" xfId="104" applyFont="1" applyFill="1" applyBorder="1" applyAlignment="1" applyProtection="1">
      <alignment/>
      <protection/>
    </xf>
    <xf numFmtId="43" fontId="41" fillId="0" borderId="40" xfId="102" applyFont="1" applyFill="1" applyBorder="1" applyAlignment="1" applyProtection="1">
      <alignment/>
      <protection/>
    </xf>
    <xf numFmtId="43" fontId="114" fillId="0" borderId="40" xfId="102" applyFont="1" applyBorder="1" applyAlignment="1">
      <alignment/>
    </xf>
    <xf numFmtId="43" fontId="41" fillId="0" borderId="57" xfId="102" applyFont="1" applyFill="1" applyBorder="1" applyAlignment="1" applyProtection="1">
      <alignment/>
      <protection/>
    </xf>
    <xf numFmtId="180" fontId="41" fillId="0" borderId="57" xfId="104" applyFont="1" applyFill="1" applyBorder="1" applyAlignment="1" applyProtection="1">
      <alignment/>
      <protection/>
    </xf>
    <xf numFmtId="0" fontId="56" fillId="0" borderId="26" xfId="0" applyFont="1" applyBorder="1" applyAlignment="1">
      <alignment/>
    </xf>
    <xf numFmtId="0" fontId="56" fillId="0" borderId="68" xfId="0" applyFont="1" applyBorder="1" applyAlignment="1">
      <alignment/>
    </xf>
    <xf numFmtId="0" fontId="0" fillId="0" borderId="39" xfId="0" applyBorder="1" applyAlignment="1">
      <alignment/>
    </xf>
    <xf numFmtId="0" fontId="57" fillId="0" borderId="32" xfId="0" applyFont="1" applyBorder="1" applyAlignment="1">
      <alignment/>
    </xf>
    <xf numFmtId="0" fontId="41" fillId="0" borderId="39" xfId="0" applyFont="1" applyBorder="1" applyAlignment="1">
      <alignment/>
    </xf>
    <xf numFmtId="0" fontId="61" fillId="0" borderId="32" xfId="0" applyFont="1" applyBorder="1" applyAlignment="1">
      <alignment/>
    </xf>
    <xf numFmtId="0" fontId="114" fillId="0" borderId="39" xfId="0" applyFont="1" applyBorder="1" applyAlignment="1">
      <alignment/>
    </xf>
    <xf numFmtId="0" fontId="58" fillId="0" borderId="32" xfId="0" applyFont="1" applyBorder="1" applyAlignment="1">
      <alignment/>
    </xf>
    <xf numFmtId="0" fontId="43" fillId="0" borderId="39" xfId="0" applyFont="1" applyBorder="1" applyAlignment="1">
      <alignment/>
    </xf>
    <xf numFmtId="0" fontId="56" fillId="0" borderId="32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42" xfId="0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0" fontId="48" fillId="0" borderId="0" xfId="0" applyNumberFormat="1" applyFont="1" applyFill="1" applyBorder="1" applyAlignment="1" applyProtection="1">
      <alignment horizontal="center" wrapText="1"/>
      <protection/>
    </xf>
    <xf numFmtId="43" fontId="42" fillId="0" borderId="0" xfId="102" applyFont="1" applyBorder="1" applyAlignment="1">
      <alignment/>
    </xf>
    <xf numFmtId="43" fontId="41" fillId="0" borderId="0" xfId="0" applyNumberFormat="1" applyFont="1" applyAlignment="1">
      <alignment/>
    </xf>
    <xf numFmtId="43" fontId="46" fillId="0" borderId="32" xfId="102" applyFont="1" applyFill="1" applyBorder="1" applyAlignment="1" applyProtection="1">
      <alignment/>
      <protection/>
    </xf>
    <xf numFmtId="0" fontId="46" fillId="0" borderId="0" xfId="0" applyFont="1" applyBorder="1" applyAlignment="1">
      <alignment/>
    </xf>
    <xf numFmtId="4" fontId="46" fillId="0" borderId="32" xfId="102" applyNumberFormat="1" applyFont="1" applyBorder="1" applyAlignment="1">
      <alignment/>
    </xf>
    <xf numFmtId="43" fontId="42" fillId="0" borderId="0" xfId="102" applyFont="1" applyFill="1" applyBorder="1" applyAlignment="1" applyProtection="1">
      <alignment/>
      <protection/>
    </xf>
    <xf numFmtId="0" fontId="51" fillId="0" borderId="0" xfId="0" applyFont="1" applyBorder="1" applyAlignment="1">
      <alignment/>
    </xf>
    <xf numFmtId="43" fontId="42" fillId="0" borderId="0" xfId="102" applyFont="1" applyFill="1" applyBorder="1" applyAlignment="1" applyProtection="1">
      <alignment horizontal="center"/>
      <protection/>
    </xf>
    <xf numFmtId="0" fontId="42" fillId="0" borderId="32" xfId="0" applyFont="1" applyBorder="1" applyAlignment="1">
      <alignment/>
    </xf>
    <xf numFmtId="0" fontId="42" fillId="0" borderId="0" xfId="0" applyFont="1" applyBorder="1" applyAlignment="1">
      <alignment/>
    </xf>
    <xf numFmtId="43" fontId="42" fillId="0" borderId="0" xfId="102" applyFont="1" applyFill="1" applyBorder="1" applyAlignment="1" applyProtection="1">
      <alignment horizontal="left"/>
      <protection/>
    </xf>
    <xf numFmtId="0" fontId="42" fillId="0" borderId="0" xfId="0" applyFont="1" applyBorder="1" applyAlignment="1">
      <alignment horizontal="center"/>
    </xf>
    <xf numFmtId="0" fontId="42" fillId="0" borderId="26" xfId="0" applyFont="1" applyBorder="1" applyAlignment="1">
      <alignment/>
    </xf>
    <xf numFmtId="43" fontId="42" fillId="0" borderId="26" xfId="102" applyFont="1" applyFill="1" applyBorder="1" applyAlignment="1" applyProtection="1">
      <alignment/>
      <protection/>
    </xf>
    <xf numFmtId="43" fontId="51" fillId="0" borderId="28" xfId="102" applyFont="1" applyBorder="1" applyAlignment="1">
      <alignment/>
    </xf>
    <xf numFmtId="0" fontId="45" fillId="0" borderId="0" xfId="0" applyFont="1" applyAlignment="1">
      <alignment/>
    </xf>
    <xf numFmtId="43" fontId="55" fillId="0" borderId="0" xfId="102" applyFont="1" applyBorder="1" applyAlignment="1">
      <alignment/>
    </xf>
    <xf numFmtId="0" fontId="55" fillId="0" borderId="27" xfId="0" applyFont="1" applyBorder="1" applyAlignment="1">
      <alignment/>
    </xf>
    <xf numFmtId="0" fontId="50" fillId="0" borderId="70" xfId="0" applyFont="1" applyBorder="1" applyAlignment="1">
      <alignment/>
    </xf>
    <xf numFmtId="0" fontId="50" fillId="0" borderId="71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31" xfId="0" applyFont="1" applyBorder="1" applyAlignment="1">
      <alignment/>
    </xf>
    <xf numFmtId="0" fontId="0" fillId="0" borderId="45" xfId="0" applyNumberFormat="1" applyFill="1" applyBorder="1" applyAlignment="1" applyProtection="1">
      <alignment/>
      <protection/>
    </xf>
    <xf numFmtId="0" fontId="55" fillId="0" borderId="72" xfId="0" applyFont="1" applyBorder="1" applyAlignment="1">
      <alignment/>
    </xf>
    <xf numFmtId="183" fontId="62" fillId="0" borderId="0" xfId="89" applyNumberFormat="1" applyFont="1" applyAlignment="1">
      <alignment/>
    </xf>
    <xf numFmtId="0" fontId="0" fillId="0" borderId="27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68" xfId="0" applyNumberFormat="1" applyFill="1" applyBorder="1" applyAlignment="1" applyProtection="1">
      <alignment/>
      <protection/>
    </xf>
    <xf numFmtId="43" fontId="55" fillId="0" borderId="47" xfId="102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4" fontId="46" fillId="0" borderId="40" xfId="0" applyNumberFormat="1" applyFont="1" applyBorder="1" applyAlignment="1">
      <alignment/>
    </xf>
    <xf numFmtId="4" fontId="46" fillId="0" borderId="40" xfId="102" applyNumberFormat="1" applyFont="1" applyBorder="1" applyAlignment="1">
      <alignment/>
    </xf>
    <xf numFmtId="0" fontId="46" fillId="0" borderId="45" xfId="0" applyFont="1" applyBorder="1" applyAlignment="1">
      <alignment/>
    </xf>
    <xf numFmtId="0" fontId="39" fillId="0" borderId="31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46" fillId="0" borderId="31" xfId="0" applyFont="1" applyBorder="1" applyAlignment="1">
      <alignment horizontal="center"/>
    </xf>
    <xf numFmtId="0" fontId="49" fillId="0" borderId="0" xfId="0" applyFont="1" applyBorder="1" applyAlignment="1">
      <alignment/>
    </xf>
    <xf numFmtId="43" fontId="117" fillId="0" borderId="0" xfId="102" applyFont="1" applyFill="1" applyBorder="1" applyAlignment="1" applyProtection="1">
      <alignment/>
      <protection/>
    </xf>
    <xf numFmtId="43" fontId="42" fillId="0" borderId="0" xfId="102" applyFont="1" applyFill="1" applyBorder="1" applyAlignment="1" applyProtection="1">
      <alignment wrapText="1"/>
      <protection/>
    </xf>
    <xf numFmtId="43" fontId="26" fillId="0" borderId="0" xfId="102" applyFont="1" applyFill="1" applyBorder="1" applyAlignment="1" applyProtection="1">
      <alignment/>
      <protection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5" fillId="0" borderId="40" xfId="0" applyNumberFormat="1" applyFont="1" applyFill="1" applyBorder="1" applyAlignment="1" applyProtection="1">
      <alignment/>
      <protection/>
    </xf>
    <xf numFmtId="43" fontId="55" fillId="0" borderId="0" xfId="102" applyFont="1" applyBorder="1" applyAlignment="1">
      <alignment horizontal="center"/>
    </xf>
    <xf numFmtId="43" fontId="50" fillId="0" borderId="0" xfId="102" applyFont="1" applyBorder="1" applyAlignment="1">
      <alignment horizontal="center"/>
    </xf>
    <xf numFmtId="4" fontId="55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43" fontId="45" fillId="0" borderId="0" xfId="0" applyNumberFormat="1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/>
      <protection/>
    </xf>
    <xf numFmtId="43" fontId="25" fillId="0" borderId="0" xfId="102" applyFont="1" applyFill="1" applyBorder="1" applyAlignment="1" applyProtection="1">
      <alignment/>
      <protection/>
    </xf>
    <xf numFmtId="0" fontId="22" fillId="0" borderId="25" xfId="0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/>
      <protection/>
    </xf>
    <xf numFmtId="180" fontId="51" fillId="0" borderId="0" xfId="104" applyFont="1" applyFill="1" applyBorder="1" applyAlignment="1" applyProtection="1">
      <alignment/>
      <protection/>
    </xf>
    <xf numFmtId="0" fontId="57" fillId="0" borderId="0" xfId="0" applyFont="1" applyAlignment="1">
      <alignment horizontal="center"/>
    </xf>
    <xf numFmtId="43" fontId="86" fillId="0" borderId="0" xfId="102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44" fontId="27" fillId="0" borderId="28" xfId="102" applyNumberFormat="1" applyFont="1" applyFill="1" applyBorder="1" applyAlignment="1" applyProtection="1">
      <alignment horizontal="center" wrapText="1"/>
      <protection/>
    </xf>
    <xf numFmtId="0" fontId="56" fillId="0" borderId="28" xfId="0" applyFont="1" applyBorder="1" applyAlignment="1">
      <alignment wrapText="1"/>
    </xf>
    <xf numFmtId="186" fontId="56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180" fontId="41" fillId="0" borderId="30" xfId="104" applyFont="1" applyFill="1" applyBorder="1" applyAlignment="1" applyProtection="1">
      <alignment/>
      <protection/>
    </xf>
    <xf numFmtId="0" fontId="43" fillId="0" borderId="41" xfId="0" applyFont="1" applyBorder="1" applyAlignment="1">
      <alignment/>
    </xf>
    <xf numFmtId="2" fontId="43" fillId="0" borderId="41" xfId="0" applyNumberFormat="1" applyFont="1" applyBorder="1" applyAlignment="1">
      <alignment/>
    </xf>
    <xf numFmtId="0" fontId="43" fillId="0" borderId="55" xfId="0" applyFont="1" applyBorder="1" applyAlignment="1">
      <alignment/>
    </xf>
    <xf numFmtId="2" fontId="43" fillId="0" borderId="55" xfId="0" applyNumberFormat="1" applyFont="1" applyBorder="1" applyAlignment="1">
      <alignment/>
    </xf>
    <xf numFmtId="180" fontId="43" fillId="0" borderId="0" xfId="104" applyFont="1" applyFill="1" applyBorder="1" applyAlignment="1" applyProtection="1">
      <alignment/>
      <protection/>
    </xf>
    <xf numFmtId="180" fontId="43" fillId="0" borderId="49" xfId="104" applyFont="1" applyFill="1" applyBorder="1" applyAlignment="1" applyProtection="1">
      <alignment/>
      <protection/>
    </xf>
    <xf numFmtId="0" fontId="44" fillId="0" borderId="32" xfId="0" applyFont="1" applyBorder="1" applyAlignment="1">
      <alignment/>
    </xf>
    <xf numFmtId="0" fontId="44" fillId="0" borderId="39" xfId="0" applyFont="1" applyBorder="1" applyAlignment="1">
      <alignment/>
    </xf>
    <xf numFmtId="180" fontId="43" fillId="0" borderId="39" xfId="104" applyFont="1" applyFill="1" applyBorder="1" applyAlignment="1" applyProtection="1">
      <alignment/>
      <protection/>
    </xf>
    <xf numFmtId="0" fontId="44" fillId="0" borderId="0" xfId="0" applyFont="1" applyBorder="1" applyAlignment="1">
      <alignment/>
    </xf>
    <xf numFmtId="180" fontId="43" fillId="0" borderId="43" xfId="104" applyFont="1" applyFill="1" applyBorder="1" applyAlignment="1" applyProtection="1">
      <alignment/>
      <protection/>
    </xf>
    <xf numFmtId="180" fontId="43" fillId="0" borderId="40" xfId="104" applyFont="1" applyFill="1" applyBorder="1" applyAlignment="1" applyProtection="1">
      <alignment/>
      <protection/>
    </xf>
    <xf numFmtId="180" fontId="41" fillId="50" borderId="0" xfId="104" applyFont="1" applyFill="1" applyBorder="1" applyAlignment="1" applyProtection="1">
      <alignment/>
      <protection/>
    </xf>
    <xf numFmtId="185" fontId="41" fillId="0" borderId="45" xfId="0" applyNumberFormat="1" applyFont="1" applyBorder="1" applyAlignment="1">
      <alignment horizontal="center" vertical="center"/>
    </xf>
    <xf numFmtId="185" fontId="43" fillId="0" borderId="32" xfId="0" applyNumberFormat="1" applyFont="1" applyBorder="1" applyAlignment="1">
      <alignment horizontal="center" vertical="center"/>
    </xf>
    <xf numFmtId="185" fontId="41" fillId="0" borderId="32" xfId="0" applyNumberFormat="1" applyFont="1" applyBorder="1" applyAlignment="1">
      <alignment horizontal="center" vertical="center"/>
    </xf>
    <xf numFmtId="185" fontId="41" fillId="0" borderId="32" xfId="104" applyNumberFormat="1" applyFont="1" applyFill="1" applyBorder="1" applyAlignment="1" applyProtection="1">
      <alignment horizontal="center" vertical="center"/>
      <protection/>
    </xf>
    <xf numFmtId="185" fontId="43" fillId="0" borderId="32" xfId="104" applyNumberFormat="1" applyFont="1" applyFill="1" applyBorder="1" applyAlignment="1" applyProtection="1">
      <alignment horizontal="center" vertical="center"/>
      <protection/>
    </xf>
    <xf numFmtId="180" fontId="43" fillId="0" borderId="68" xfId="104" applyFont="1" applyFill="1" applyBorder="1" applyAlignment="1" applyProtection="1">
      <alignment horizontal="center" vertical="top"/>
      <protection/>
    </xf>
    <xf numFmtId="0" fontId="58" fillId="0" borderId="0" xfId="0" applyFont="1" applyBorder="1" applyAlignment="1">
      <alignment/>
    </xf>
    <xf numFmtId="0" fontId="58" fillId="0" borderId="27" xfId="0" applyFont="1" applyBorder="1" applyAlignment="1">
      <alignment/>
    </xf>
    <xf numFmtId="0" fontId="43" fillId="0" borderId="45" xfId="0" applyFont="1" applyBorder="1" applyAlignment="1">
      <alignment horizontal="center"/>
    </xf>
    <xf numFmtId="165" fontId="115" fillId="0" borderId="40" xfId="0" applyNumberFormat="1" applyFont="1" applyBorder="1" applyAlignment="1">
      <alignment/>
    </xf>
    <xf numFmtId="180" fontId="60" fillId="0" borderId="0" xfId="104" applyFill="1" applyBorder="1" applyAlignment="1" applyProtection="1">
      <alignment horizontal="center"/>
      <protection/>
    </xf>
    <xf numFmtId="180" fontId="41" fillId="50" borderId="40" xfId="104" applyFont="1" applyFill="1" applyBorder="1" applyAlignment="1" applyProtection="1">
      <alignment/>
      <protection/>
    </xf>
    <xf numFmtId="180" fontId="41" fillId="50" borderId="57" xfId="104" applyFont="1" applyFill="1" applyBorder="1" applyAlignment="1" applyProtection="1">
      <alignment/>
      <protection/>
    </xf>
    <xf numFmtId="180" fontId="43" fillId="0" borderId="41" xfId="104" applyFont="1" applyFill="1" applyBorder="1" applyAlignment="1" applyProtection="1">
      <alignment/>
      <protection/>
    </xf>
    <xf numFmtId="165" fontId="43" fillId="0" borderId="26" xfId="0" applyNumberFormat="1" applyFont="1" applyBorder="1" applyAlignment="1">
      <alignment/>
    </xf>
    <xf numFmtId="0" fontId="44" fillId="0" borderId="43" xfId="0" applyFont="1" applyBorder="1" applyAlignment="1">
      <alignment/>
    </xf>
    <xf numFmtId="43" fontId="43" fillId="0" borderId="40" xfId="102" applyFont="1" applyBorder="1" applyAlignment="1">
      <alignment/>
    </xf>
    <xf numFmtId="43" fontId="118" fillId="0" borderId="40" xfId="102" applyFont="1" applyBorder="1" applyAlignment="1">
      <alignment/>
    </xf>
    <xf numFmtId="43" fontId="44" fillId="0" borderId="40" xfId="102" applyFont="1" applyBorder="1" applyAlignment="1">
      <alignment/>
    </xf>
    <xf numFmtId="43" fontId="43" fillId="0" borderId="0" xfId="102" applyFont="1" applyBorder="1" applyAlignment="1">
      <alignment/>
    </xf>
    <xf numFmtId="43" fontId="41" fillId="0" borderId="0" xfId="102" applyFont="1" applyBorder="1" applyAlignment="1">
      <alignment/>
    </xf>
    <xf numFmtId="43" fontId="41" fillId="0" borderId="30" xfId="102" applyFont="1" applyBorder="1" applyAlignment="1">
      <alignment/>
    </xf>
    <xf numFmtId="180" fontId="43" fillId="0" borderId="44" xfId="104" applyFont="1" applyFill="1" applyBorder="1" applyAlignment="1" applyProtection="1">
      <alignment/>
      <protection/>
    </xf>
    <xf numFmtId="180" fontId="43" fillId="0" borderId="26" xfId="104" applyFont="1" applyFill="1" applyBorder="1" applyAlignment="1" applyProtection="1">
      <alignment/>
      <protection/>
    </xf>
    <xf numFmtId="0" fontId="43" fillId="0" borderId="47" xfId="0" applyFont="1" applyBorder="1" applyAlignment="1">
      <alignment horizontal="center"/>
    </xf>
    <xf numFmtId="0" fontId="43" fillId="0" borderId="45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5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180" fontId="58" fillId="0" borderId="0" xfId="104" applyFont="1" applyFill="1" applyBorder="1" applyAlignment="1" applyProtection="1">
      <alignment horizontal="left"/>
      <protection/>
    </xf>
    <xf numFmtId="2" fontId="43" fillId="0" borderId="0" xfId="0" applyNumberFormat="1" applyFont="1" applyBorder="1" applyAlignment="1">
      <alignment/>
    </xf>
    <xf numFmtId="165" fontId="115" fillId="0" borderId="0" xfId="0" applyNumberFormat="1" applyFont="1" applyBorder="1" applyAlignment="1">
      <alignment/>
    </xf>
    <xf numFmtId="180" fontId="41" fillId="0" borderId="0" xfId="104" applyFont="1" applyFill="1" applyBorder="1" applyAlignment="1" applyProtection="1">
      <alignment horizontal="center"/>
      <protection/>
    </xf>
    <xf numFmtId="43" fontId="43" fillId="0" borderId="0" xfId="102" applyFont="1" applyFill="1" applyBorder="1" applyAlignment="1" applyProtection="1">
      <alignment/>
      <protection/>
    </xf>
    <xf numFmtId="43" fontId="41" fillId="0" borderId="0" xfId="102" applyFont="1" applyFill="1" applyBorder="1" applyAlignment="1" applyProtection="1">
      <alignment/>
      <protection/>
    </xf>
    <xf numFmtId="43" fontId="114" fillId="0" borderId="0" xfId="102" applyFont="1" applyBorder="1" applyAlignment="1">
      <alignment/>
    </xf>
    <xf numFmtId="43" fontId="41" fillId="0" borderId="0" xfId="102" applyFont="1" applyBorder="1" applyAlignment="1">
      <alignment horizontal="center"/>
    </xf>
    <xf numFmtId="43" fontId="118" fillId="0" borderId="0" xfId="102" applyFont="1" applyBorder="1" applyAlignment="1">
      <alignment/>
    </xf>
    <xf numFmtId="43" fontId="44" fillId="0" borderId="0" xfId="102" applyFont="1" applyBorder="1" applyAlignment="1">
      <alignment/>
    </xf>
    <xf numFmtId="180" fontId="58" fillId="0" borderId="30" xfId="104" applyFont="1" applyFill="1" applyBorder="1" applyAlignment="1" applyProtection="1">
      <alignment horizontal="left"/>
      <protection/>
    </xf>
    <xf numFmtId="2" fontId="51" fillId="0" borderId="30" xfId="0" applyNumberFormat="1" applyFont="1" applyBorder="1" applyAlignment="1">
      <alignment/>
    </xf>
    <xf numFmtId="0" fontId="58" fillId="0" borderId="30" xfId="0" applyFont="1" applyBorder="1" applyAlignment="1">
      <alignment/>
    </xf>
    <xf numFmtId="0" fontId="56" fillId="0" borderId="30" xfId="0" applyFont="1" applyBorder="1" applyAlignment="1">
      <alignment/>
    </xf>
    <xf numFmtId="43" fontId="23" fillId="0" borderId="0" xfId="102" applyFont="1" applyFill="1" applyBorder="1" applyAlignment="1" applyProtection="1">
      <alignment horizontal="center"/>
      <protection/>
    </xf>
    <xf numFmtId="180" fontId="41" fillId="0" borderId="30" xfId="104" applyFont="1" applyFill="1" applyBorder="1" applyAlignment="1" applyProtection="1">
      <alignment horizontal="center"/>
      <protection/>
    </xf>
    <xf numFmtId="180" fontId="43" fillId="0" borderId="28" xfId="104" applyFont="1" applyFill="1" applyBorder="1" applyAlignment="1" applyProtection="1">
      <alignment/>
      <protection/>
    </xf>
    <xf numFmtId="2" fontId="43" fillId="0" borderId="45" xfId="0" applyNumberFormat="1" applyFont="1" applyBorder="1" applyAlignment="1">
      <alignment wrapText="1"/>
    </xf>
    <xf numFmtId="180" fontId="43" fillId="0" borderId="31" xfId="104" applyFont="1" applyFill="1" applyBorder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85" fontId="43" fillId="0" borderId="31" xfId="0" applyNumberFormat="1" applyFont="1" applyBorder="1" applyAlignment="1">
      <alignment horizontal="center" vertical="center"/>
    </xf>
    <xf numFmtId="180" fontId="43" fillId="0" borderId="57" xfId="104" applyFont="1" applyFill="1" applyBorder="1" applyAlignment="1" applyProtection="1">
      <alignment/>
      <protection/>
    </xf>
    <xf numFmtId="165" fontId="24" fillId="0" borderId="40" xfId="0" applyNumberFormat="1" applyFont="1" applyFill="1" applyBorder="1" applyAlignment="1" applyProtection="1">
      <alignment/>
      <protection/>
    </xf>
    <xf numFmtId="165" fontId="23" fillId="0" borderId="40" xfId="0" applyNumberFormat="1" applyFont="1" applyFill="1" applyBorder="1" applyAlignment="1" applyProtection="1">
      <alignment/>
      <protection/>
    </xf>
    <xf numFmtId="43" fontId="43" fillId="0" borderId="40" xfId="102" applyFont="1" applyFill="1" applyBorder="1" applyAlignment="1" applyProtection="1">
      <alignment/>
      <protection/>
    </xf>
    <xf numFmtId="0" fontId="44" fillId="0" borderId="58" xfId="0" applyFont="1" applyBorder="1" applyAlignment="1">
      <alignment/>
    </xf>
    <xf numFmtId="43" fontId="43" fillId="0" borderId="44" xfId="102" applyFont="1" applyFill="1" applyBorder="1" applyAlignment="1" applyProtection="1">
      <alignment/>
      <protection/>
    </xf>
    <xf numFmtId="43" fontId="41" fillId="0" borderId="30" xfId="102" applyFont="1" applyFill="1" applyBorder="1" applyAlignment="1" applyProtection="1">
      <alignment/>
      <protection/>
    </xf>
    <xf numFmtId="0" fontId="44" fillId="0" borderId="44" xfId="0" applyFont="1" applyBorder="1" applyAlignment="1">
      <alignment/>
    </xf>
    <xf numFmtId="43" fontId="114" fillId="0" borderId="30" xfId="102" applyFont="1" applyBorder="1" applyAlignment="1">
      <alignment/>
    </xf>
    <xf numFmtId="180" fontId="43" fillId="0" borderId="68" xfId="104" applyFont="1" applyFill="1" applyBorder="1" applyAlignment="1" applyProtection="1">
      <alignment/>
      <protection/>
    </xf>
    <xf numFmtId="180" fontId="43" fillId="0" borderId="42" xfId="104" applyFont="1" applyFill="1" applyBorder="1" applyAlignment="1" applyProtection="1">
      <alignment/>
      <protection/>
    </xf>
    <xf numFmtId="180" fontId="43" fillId="0" borderId="53" xfId="104" applyFont="1" applyFill="1" applyBorder="1" applyAlignment="1" applyProtection="1">
      <alignment/>
      <protection/>
    </xf>
    <xf numFmtId="180" fontId="43" fillId="0" borderId="26" xfId="104" applyFont="1" applyFill="1" applyBorder="1" applyAlignment="1" applyProtection="1">
      <alignment horizontal="left"/>
      <protection/>
    </xf>
    <xf numFmtId="180" fontId="43" fillId="0" borderId="52" xfId="104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/>
      <protection/>
    </xf>
    <xf numFmtId="180" fontId="51" fillId="0" borderId="39" xfId="104" applyFont="1" applyFill="1" applyBorder="1" applyAlignment="1" applyProtection="1">
      <alignment/>
      <protection/>
    </xf>
    <xf numFmtId="0" fontId="39" fillId="0" borderId="42" xfId="0" applyNumberFormat="1" applyFont="1" applyFill="1" applyBorder="1" applyAlignment="1" applyProtection="1">
      <alignment/>
      <protection/>
    </xf>
    <xf numFmtId="180" fontId="51" fillId="0" borderId="42" xfId="104" applyFont="1" applyFill="1" applyBorder="1" applyAlignment="1" applyProtection="1">
      <alignment/>
      <protection/>
    </xf>
    <xf numFmtId="180" fontId="51" fillId="0" borderId="68" xfId="104" applyFont="1" applyFill="1" applyBorder="1" applyAlignment="1" applyProtection="1">
      <alignment/>
      <protection/>
    </xf>
    <xf numFmtId="0" fontId="39" fillId="0" borderId="39" xfId="0" applyFont="1" applyBorder="1" applyAlignment="1">
      <alignment/>
    </xf>
    <xf numFmtId="0" fontId="39" fillId="0" borderId="68" xfId="0" applyNumberFormat="1" applyFont="1" applyFill="1" applyBorder="1" applyAlignment="1" applyProtection="1">
      <alignment/>
      <protection/>
    </xf>
    <xf numFmtId="0" fontId="42" fillId="0" borderId="39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27" xfId="0" applyBorder="1" applyAlignment="1">
      <alignment/>
    </xf>
    <xf numFmtId="2" fontId="43" fillId="0" borderId="44" xfId="0" applyNumberFormat="1" applyFont="1" applyBorder="1" applyAlignment="1">
      <alignment/>
    </xf>
    <xf numFmtId="0" fontId="59" fillId="0" borderId="32" xfId="0" applyFont="1" applyBorder="1" applyAlignment="1">
      <alignment/>
    </xf>
    <xf numFmtId="0" fontId="116" fillId="0" borderId="32" xfId="0" applyFont="1" applyBorder="1" applyAlignment="1">
      <alignment/>
    </xf>
    <xf numFmtId="0" fontId="56" fillId="0" borderId="31" xfId="0" applyFont="1" applyBorder="1" applyAlignment="1">
      <alignment/>
    </xf>
    <xf numFmtId="0" fontId="41" fillId="0" borderId="32" xfId="0" applyNumberFormat="1" applyFont="1" applyFill="1" applyBorder="1" applyAlignment="1" applyProtection="1">
      <alignment/>
      <protection/>
    </xf>
    <xf numFmtId="0" fontId="41" fillId="0" borderId="45" xfId="0" applyFont="1" applyBorder="1" applyAlignment="1">
      <alignment/>
    </xf>
    <xf numFmtId="0" fontId="56" fillId="0" borderId="45" xfId="0" applyFont="1" applyBorder="1" applyAlignment="1">
      <alignment/>
    </xf>
    <xf numFmtId="0" fontId="119" fillId="0" borderId="32" xfId="0" applyFont="1" applyBorder="1" applyAlignment="1">
      <alignment/>
    </xf>
    <xf numFmtId="0" fontId="58" fillId="0" borderId="53" xfId="0" applyFont="1" applyBorder="1" applyAlignment="1">
      <alignment/>
    </xf>
    <xf numFmtId="0" fontId="41" fillId="0" borderId="26" xfId="0" applyFont="1" applyBorder="1" applyAlignment="1">
      <alignment/>
    </xf>
    <xf numFmtId="44" fontId="27" fillId="0" borderId="28" xfId="102" applyNumberFormat="1" applyFont="1" applyBorder="1" applyAlignment="1">
      <alignment horizontal="right"/>
    </xf>
    <xf numFmtId="0" fontId="59" fillId="0" borderId="64" xfId="0" applyFont="1" applyBorder="1" applyAlignment="1">
      <alignment/>
    </xf>
    <xf numFmtId="0" fontId="56" fillId="0" borderId="68" xfId="0" applyFont="1" applyBorder="1" applyAlignment="1">
      <alignment horizontal="center"/>
    </xf>
    <xf numFmtId="0" fontId="59" fillId="0" borderId="26" xfId="0" applyFont="1" applyBorder="1" applyAlignment="1">
      <alignment/>
    </xf>
    <xf numFmtId="0" fontId="59" fillId="0" borderId="68" xfId="0" applyFont="1" applyBorder="1" applyAlignment="1">
      <alignment/>
    </xf>
    <xf numFmtId="43" fontId="26" fillId="0" borderId="26" xfId="102" applyFont="1" applyFill="1" applyBorder="1" applyAlignment="1" applyProtection="1">
      <alignment/>
      <protection/>
    </xf>
    <xf numFmtId="191" fontId="26" fillId="0" borderId="28" xfId="102" applyNumberFormat="1" applyFont="1" applyFill="1" applyBorder="1" applyAlignment="1" applyProtection="1">
      <alignment/>
      <protection/>
    </xf>
    <xf numFmtId="191" fontId="26" fillId="0" borderId="32" xfId="102" applyNumberFormat="1" applyFont="1" applyFill="1" applyBorder="1" applyAlignment="1" applyProtection="1">
      <alignment/>
      <protection/>
    </xf>
    <xf numFmtId="0" fontId="27" fillId="0" borderId="68" xfId="0" applyNumberFormat="1" applyFont="1" applyFill="1" applyBorder="1" applyAlignment="1" applyProtection="1">
      <alignment/>
      <protection/>
    </xf>
    <xf numFmtId="0" fontId="26" fillId="35" borderId="68" xfId="0" applyNumberFormat="1" applyFont="1" applyFill="1" applyBorder="1" applyAlignment="1" applyProtection="1">
      <alignment horizontal="center" vertical="center" wrapText="1"/>
      <protection/>
    </xf>
    <xf numFmtId="43" fontId="26" fillId="0" borderId="30" xfId="102" applyFont="1" applyFill="1" applyBorder="1" applyAlignment="1" applyProtection="1">
      <alignment/>
      <protection/>
    </xf>
    <xf numFmtId="0" fontId="67" fillId="35" borderId="28" xfId="0" applyNumberFormat="1" applyFont="1" applyFill="1" applyBorder="1" applyAlignment="1" applyProtection="1">
      <alignment horizontal="center" vertical="center" wrapText="1"/>
      <protection/>
    </xf>
    <xf numFmtId="0" fontId="67" fillId="35" borderId="68" xfId="0" applyNumberFormat="1" applyFont="1" applyFill="1" applyBorder="1" applyAlignment="1" applyProtection="1">
      <alignment horizontal="center" vertical="center" wrapText="1"/>
      <protection/>
    </xf>
    <xf numFmtId="43" fontId="39" fillId="0" borderId="0" xfId="102" applyFont="1" applyFill="1" applyBorder="1" applyAlignment="1" applyProtection="1">
      <alignment/>
      <protection/>
    </xf>
    <xf numFmtId="43" fontId="41" fillId="0" borderId="40" xfId="102" applyFont="1" applyBorder="1" applyAlignment="1">
      <alignment horizontal="center" vertical="center" wrapText="1"/>
    </xf>
    <xf numFmtId="3" fontId="41" fillId="0" borderId="41" xfId="0" applyNumberFormat="1" applyFont="1" applyBorder="1" applyAlignment="1">
      <alignment/>
    </xf>
    <xf numFmtId="3" fontId="41" fillId="0" borderId="45" xfId="0" applyNumberFormat="1" applyFont="1" applyBorder="1" applyAlignment="1">
      <alignment/>
    </xf>
    <xf numFmtId="43" fontId="41" fillId="0" borderId="45" xfId="102" applyFont="1" applyBorder="1" applyAlignment="1">
      <alignment/>
    </xf>
    <xf numFmtId="3" fontId="41" fillId="0" borderId="43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43" fontId="41" fillId="0" borderId="31" xfId="102" applyFont="1" applyBorder="1" applyAlignment="1">
      <alignment/>
    </xf>
    <xf numFmtId="3" fontId="41" fillId="0" borderId="57" xfId="0" applyNumberFormat="1" applyFont="1" applyBorder="1" applyAlignment="1">
      <alignment/>
    </xf>
    <xf numFmtId="43" fontId="41" fillId="0" borderId="43" xfId="102" applyFont="1" applyBorder="1" applyAlignment="1">
      <alignment/>
    </xf>
    <xf numFmtId="43" fontId="41" fillId="0" borderId="57" xfId="102" applyFont="1" applyBorder="1" applyAlignment="1">
      <alignment/>
    </xf>
    <xf numFmtId="43" fontId="41" fillId="0" borderId="41" xfId="102" applyFont="1" applyBorder="1" applyAlignment="1">
      <alignment/>
    </xf>
    <xf numFmtId="43" fontId="41" fillId="0" borderId="42" xfId="102" applyFont="1" applyBorder="1" applyAlignment="1">
      <alignment/>
    </xf>
    <xf numFmtId="1" fontId="21" fillId="0" borderId="73" xfId="0" applyNumberFormat="1" applyFont="1" applyBorder="1" applyAlignment="1">
      <alignment horizontal="left" wrapText="1"/>
    </xf>
    <xf numFmtId="3" fontId="41" fillId="0" borderId="74" xfId="0" applyNumberFormat="1" applyFont="1" applyBorder="1" applyAlignment="1">
      <alignment/>
    </xf>
    <xf numFmtId="1" fontId="21" fillId="0" borderId="75" xfId="0" applyNumberFormat="1" applyFont="1" applyBorder="1" applyAlignment="1">
      <alignment horizontal="left" wrapText="1"/>
    </xf>
    <xf numFmtId="3" fontId="41" fillId="0" borderId="76" xfId="0" applyNumberFormat="1" applyFont="1" applyBorder="1" applyAlignment="1">
      <alignment/>
    </xf>
    <xf numFmtId="1" fontId="21" fillId="0" borderId="73" xfId="0" applyNumberFormat="1" applyFont="1" applyBorder="1" applyAlignment="1" quotePrefix="1">
      <alignment wrapText="1"/>
    </xf>
    <xf numFmtId="1" fontId="21" fillId="0" borderId="75" xfId="0" applyNumberFormat="1" applyFont="1" applyBorder="1" applyAlignment="1">
      <alignment wrapText="1"/>
    </xf>
    <xf numFmtId="4" fontId="22" fillId="0" borderId="25" xfId="0" applyNumberFormat="1" applyFont="1" applyBorder="1" applyAlignment="1">
      <alignment/>
    </xf>
    <xf numFmtId="0" fontId="22" fillId="0" borderId="77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1" fontId="22" fillId="0" borderId="78" xfId="0" applyNumberFormat="1" applyFont="1" applyFill="1" applyBorder="1" applyAlignment="1">
      <alignment horizontal="left" wrapText="1"/>
    </xf>
    <xf numFmtId="0" fontId="22" fillId="0" borderId="3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5" fillId="0" borderId="30" xfId="0" applyNumberFormat="1" applyFont="1" applyFill="1" applyBorder="1" applyAlignment="1" applyProtection="1">
      <alignment/>
      <protection/>
    </xf>
    <xf numFmtId="43" fontId="42" fillId="0" borderId="31" xfId="102" applyFont="1" applyBorder="1" applyAlignment="1">
      <alignment horizontal="center" vertical="center" wrapText="1"/>
    </xf>
    <xf numFmtId="43" fontId="42" fillId="0" borderId="57" xfId="102" applyFont="1" applyBorder="1" applyAlignment="1">
      <alignment horizontal="center" vertical="center" wrapText="1"/>
    </xf>
    <xf numFmtId="43" fontId="42" fillId="0" borderId="41" xfId="102" applyFont="1" applyBorder="1" applyAlignment="1">
      <alignment/>
    </xf>
    <xf numFmtId="43" fontId="42" fillId="0" borderId="45" xfId="102" applyFont="1" applyBorder="1" applyAlignment="1">
      <alignment/>
    </xf>
    <xf numFmtId="43" fontId="42" fillId="0" borderId="43" xfId="102" applyFont="1" applyBorder="1" applyAlignment="1">
      <alignment/>
    </xf>
    <xf numFmtId="43" fontId="42" fillId="0" borderId="42" xfId="102" applyFont="1" applyBorder="1" applyAlignment="1">
      <alignment/>
    </xf>
    <xf numFmtId="43" fontId="42" fillId="0" borderId="31" xfId="102" applyFont="1" applyBorder="1" applyAlignment="1">
      <alignment/>
    </xf>
    <xf numFmtId="43" fontId="42" fillId="0" borderId="57" xfId="102" applyFont="1" applyBorder="1" applyAlignment="1">
      <alignment/>
    </xf>
    <xf numFmtId="43" fontId="42" fillId="0" borderId="41" xfId="102" applyFont="1" applyBorder="1" applyAlignment="1">
      <alignment horizontal="center" vertical="center" wrapText="1"/>
    </xf>
    <xf numFmtId="43" fontId="42" fillId="0" borderId="45" xfId="102" applyFont="1" applyBorder="1" applyAlignment="1">
      <alignment horizontal="center" wrapText="1"/>
    </xf>
    <xf numFmtId="43" fontId="42" fillId="0" borderId="42" xfId="102" applyFont="1" applyBorder="1" applyAlignment="1">
      <alignment horizontal="center" vertical="center" wrapText="1"/>
    </xf>
    <xf numFmtId="43" fontId="42" fillId="0" borderId="31" xfId="102" applyFont="1" applyBorder="1" applyAlignment="1">
      <alignment horizontal="center" wrapText="1"/>
    </xf>
    <xf numFmtId="0" fontId="25" fillId="0" borderId="79" xfId="0" applyNumberFormat="1" applyFont="1" applyFill="1" applyBorder="1" applyAlignment="1" applyProtection="1">
      <alignment/>
      <protection/>
    </xf>
    <xf numFmtId="43" fontId="42" fillId="0" borderId="76" xfId="102" applyFont="1" applyBorder="1" applyAlignment="1">
      <alignment horizontal="center" vertical="center" wrapText="1"/>
    </xf>
    <xf numFmtId="43" fontId="42" fillId="0" borderId="74" xfId="102" applyFont="1" applyBorder="1" applyAlignment="1">
      <alignment/>
    </xf>
    <xf numFmtId="43" fontId="42" fillId="0" borderId="76" xfId="102" applyFont="1" applyBorder="1" applyAlignment="1">
      <alignment/>
    </xf>
    <xf numFmtId="43" fontId="42" fillId="0" borderId="80" xfId="102" applyFont="1" applyBorder="1" applyAlignment="1">
      <alignment/>
    </xf>
    <xf numFmtId="43" fontId="42" fillId="0" borderId="81" xfId="102" applyFont="1" applyBorder="1" applyAlignment="1">
      <alignment/>
    </xf>
    <xf numFmtId="43" fontId="42" fillId="0" borderId="82" xfId="102" applyFont="1" applyBorder="1" applyAlignment="1">
      <alignment/>
    </xf>
    <xf numFmtId="43" fontId="42" fillId="0" borderId="83" xfId="102" applyFont="1" applyBorder="1" applyAlignment="1">
      <alignment/>
    </xf>
    <xf numFmtId="0" fontId="25" fillId="0" borderId="45" xfId="0" applyNumberFormat="1" applyFont="1" applyFill="1" applyBorder="1" applyAlignment="1" applyProtection="1">
      <alignment vertical="center"/>
      <protection/>
    </xf>
    <xf numFmtId="0" fontId="25" fillId="0" borderId="31" xfId="0" applyNumberFormat="1" applyFont="1" applyFill="1" applyBorder="1" applyAlignment="1" applyProtection="1">
      <alignment vertical="center"/>
      <protection/>
    </xf>
    <xf numFmtId="43" fontId="42" fillId="0" borderId="41" xfId="102" applyFont="1" applyBorder="1" applyAlignment="1">
      <alignment horizontal="center" wrapText="1"/>
    </xf>
    <xf numFmtId="43" fontId="42" fillId="0" borderId="42" xfId="102" applyFont="1" applyBorder="1" applyAlignment="1">
      <alignment horizontal="center" wrapText="1"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41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vertical="center"/>
      <protection/>
    </xf>
    <xf numFmtId="43" fontId="41" fillId="0" borderId="19" xfId="102" applyFont="1" applyBorder="1" applyAlignment="1">
      <alignment/>
    </xf>
    <xf numFmtId="3" fontId="41" fillId="0" borderId="19" xfId="0" applyNumberFormat="1" applyFont="1" applyBorder="1" applyAlignment="1">
      <alignment/>
    </xf>
    <xf numFmtId="4" fontId="22" fillId="0" borderId="84" xfId="0" applyNumberFormat="1" applyFont="1" applyBorder="1" applyAlignment="1">
      <alignment/>
    </xf>
    <xf numFmtId="4" fontId="22" fillId="0" borderId="79" xfId="0" applyNumberFormat="1" applyFont="1" applyBorder="1" applyAlignment="1">
      <alignment/>
    </xf>
    <xf numFmtId="4" fontId="22" fillId="0" borderId="85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" fontId="22" fillId="0" borderId="86" xfId="0" applyNumberFormat="1" applyFont="1" applyBorder="1" applyAlignment="1">
      <alignment/>
    </xf>
    <xf numFmtId="4" fontId="22" fillId="0" borderId="87" xfId="0" applyNumberFormat="1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69" xfId="0" applyFont="1" applyBorder="1" applyAlignment="1">
      <alignment/>
    </xf>
    <xf numFmtId="0" fontId="21" fillId="0" borderId="37" xfId="0" applyFont="1" applyBorder="1" applyAlignment="1">
      <alignment/>
    </xf>
    <xf numFmtId="43" fontId="22" fillId="0" borderId="25" xfId="0" applyNumberFormat="1" applyFont="1" applyBorder="1" applyAlignment="1">
      <alignment/>
    </xf>
    <xf numFmtId="43" fontId="43" fillId="0" borderId="25" xfId="102" applyFont="1" applyBorder="1" applyAlignment="1">
      <alignment/>
    </xf>
    <xf numFmtId="3" fontId="21" fillId="0" borderId="36" xfId="0" applyNumberFormat="1" applyFont="1" applyBorder="1" applyAlignment="1">
      <alignment/>
    </xf>
    <xf numFmtId="43" fontId="43" fillId="0" borderId="79" xfId="102" applyFont="1" applyBorder="1" applyAlignment="1">
      <alignment/>
    </xf>
    <xf numFmtId="43" fontId="43" fillId="0" borderId="85" xfId="102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39" xfId="0" applyNumberFormat="1" applyFont="1" applyFill="1" applyBorder="1" applyAlignment="1" applyProtection="1">
      <alignment vertical="center"/>
      <protection/>
    </xf>
    <xf numFmtId="0" fontId="25" fillId="0" borderId="39" xfId="0" applyNumberFormat="1" applyFont="1" applyFill="1" applyBorder="1" applyAlignment="1" applyProtection="1">
      <alignment horizontal="center" vertical="center"/>
      <protection/>
    </xf>
    <xf numFmtId="43" fontId="41" fillId="0" borderId="88" xfId="102" applyFont="1" applyBorder="1" applyAlignment="1">
      <alignment horizontal="center" vertical="center" wrapText="1"/>
    </xf>
    <xf numFmtId="43" fontId="41" fillId="0" borderId="89" xfId="102" applyFont="1" applyBorder="1" applyAlignment="1">
      <alignment/>
    </xf>
    <xf numFmtId="1" fontId="22" fillId="0" borderId="19" xfId="0" applyNumberFormat="1" applyFont="1" applyFill="1" applyBorder="1" applyAlignment="1">
      <alignment horizontal="left" wrapText="1"/>
    </xf>
    <xf numFmtId="0" fontId="25" fillId="0" borderId="42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/>
      <protection/>
    </xf>
    <xf numFmtId="43" fontId="41" fillId="0" borderId="57" xfId="102" applyFont="1" applyBorder="1" applyAlignment="1">
      <alignment horizontal="center" vertical="center" wrapText="1"/>
    </xf>
    <xf numFmtId="1" fontId="21" fillId="0" borderId="75" xfId="0" applyNumberFormat="1" applyFont="1" applyBorder="1" applyAlignment="1" quotePrefix="1">
      <alignment wrapText="1"/>
    </xf>
    <xf numFmtId="43" fontId="41" fillId="0" borderId="76" xfId="102" applyFont="1" applyBorder="1" applyAlignment="1">
      <alignment horizontal="center" vertical="center" wrapText="1"/>
    </xf>
    <xf numFmtId="43" fontId="41" fillId="0" borderId="74" xfId="102" applyFont="1" applyBorder="1" applyAlignment="1">
      <alignment/>
    </xf>
    <xf numFmtId="43" fontId="41" fillId="0" borderId="76" xfId="102" applyFont="1" applyBorder="1" applyAlignment="1">
      <alignment/>
    </xf>
    <xf numFmtId="43" fontId="41" fillId="0" borderId="86" xfId="102" applyFont="1" applyBorder="1" applyAlignment="1">
      <alignment/>
    </xf>
    <xf numFmtId="43" fontId="41" fillId="0" borderId="87" xfId="102" applyFont="1" applyBorder="1" applyAlignment="1">
      <alignment/>
    </xf>
    <xf numFmtId="43" fontId="22" fillId="0" borderId="36" xfId="102" applyFont="1" applyBorder="1" applyAlignment="1">
      <alignment/>
    </xf>
    <xf numFmtId="0" fontId="120" fillId="0" borderId="43" xfId="0" applyFont="1" applyBorder="1" applyAlignment="1">
      <alignment/>
    </xf>
    <xf numFmtId="0" fontId="89" fillId="0" borderId="41" xfId="0" applyNumberFormat="1" applyFont="1" applyFill="1" applyBorder="1" applyAlignment="1" applyProtection="1">
      <alignment/>
      <protection/>
    </xf>
    <xf numFmtId="0" fontId="83" fillId="0" borderId="57" xfId="0" applyFont="1" applyBorder="1" applyAlignment="1">
      <alignment/>
    </xf>
    <xf numFmtId="0" fontId="83" fillId="0" borderId="30" xfId="0" applyFont="1" applyBorder="1" applyAlignment="1">
      <alignment/>
    </xf>
    <xf numFmtId="3" fontId="83" fillId="0" borderId="57" xfId="0" applyNumberFormat="1" applyFont="1" applyBorder="1" applyAlignment="1">
      <alignment/>
    </xf>
    <xf numFmtId="3" fontId="88" fillId="0" borderId="57" xfId="0" applyNumberFormat="1" applyFont="1" applyBorder="1" applyAlignment="1">
      <alignment/>
    </xf>
    <xf numFmtId="0" fontId="83" fillId="0" borderId="31" xfId="0" applyFont="1" applyBorder="1" applyAlignment="1">
      <alignment/>
    </xf>
    <xf numFmtId="0" fontId="89" fillId="0" borderId="42" xfId="0" applyNumberFormat="1" applyFont="1" applyFill="1" applyBorder="1" applyAlignment="1" applyProtection="1">
      <alignment/>
      <protection/>
    </xf>
    <xf numFmtId="0" fontId="83" fillId="0" borderId="26" xfId="0" applyFont="1" applyBorder="1" applyAlignment="1">
      <alignment/>
    </xf>
    <xf numFmtId="43" fontId="90" fillId="0" borderId="27" xfId="102" applyFont="1" applyBorder="1" applyAlignment="1">
      <alignment/>
    </xf>
    <xf numFmtId="43" fontId="91" fillId="0" borderId="27" xfId="102" applyFont="1" applyBorder="1" applyAlignment="1">
      <alignment/>
    </xf>
    <xf numFmtId="43" fontId="90" fillId="0" borderId="28" xfId="102" applyFont="1" applyBorder="1" applyAlignment="1">
      <alignment/>
    </xf>
    <xf numFmtId="43" fontId="91" fillId="0" borderId="28" xfId="102" applyFont="1" applyBorder="1" applyAlignment="1">
      <alignment/>
    </xf>
    <xf numFmtId="165" fontId="91" fillId="0" borderId="31" xfId="0" applyNumberFormat="1" applyFont="1" applyFill="1" applyBorder="1" applyAlignment="1" applyProtection="1">
      <alignment/>
      <protection/>
    </xf>
    <xf numFmtId="0" fontId="87" fillId="0" borderId="27" xfId="0" applyFont="1" applyBorder="1" applyAlignment="1">
      <alignment/>
    </xf>
    <xf numFmtId="0" fontId="87" fillId="0" borderId="26" xfId="0" applyFont="1" applyBorder="1" applyAlignment="1">
      <alignment/>
    </xf>
    <xf numFmtId="43" fontId="92" fillId="0" borderId="27" xfId="102" applyFont="1" applyBorder="1" applyAlignment="1">
      <alignment/>
    </xf>
    <xf numFmtId="43" fontId="92" fillId="0" borderId="28" xfId="102" applyFont="1" applyBorder="1" applyAlignment="1">
      <alignment/>
    </xf>
    <xf numFmtId="0" fontId="83" fillId="0" borderId="0" xfId="0" applyFont="1" applyAlignment="1">
      <alignment/>
    </xf>
    <xf numFmtId="43" fontId="90" fillId="0" borderId="0" xfId="102" applyFont="1" applyAlignment="1">
      <alignment/>
    </xf>
    <xf numFmtId="0" fontId="89" fillId="0" borderId="0" xfId="0" applyNumberFormat="1" applyFont="1" applyFill="1" applyBorder="1" applyAlignment="1" applyProtection="1">
      <alignment/>
      <protection/>
    </xf>
    <xf numFmtId="0" fontId="93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43" fontId="90" fillId="0" borderId="0" xfId="102" applyFont="1" applyFill="1" applyBorder="1" applyAlignment="1" applyProtection="1">
      <alignment/>
      <protection/>
    </xf>
    <xf numFmtId="43" fontId="91" fillId="0" borderId="0" xfId="102" applyFont="1" applyFill="1" applyBorder="1" applyAlignment="1" applyProtection="1">
      <alignment/>
      <protection/>
    </xf>
    <xf numFmtId="165" fontId="91" fillId="0" borderId="0" xfId="0" applyNumberFormat="1" applyFont="1" applyFill="1" applyBorder="1" applyAlignment="1" applyProtection="1">
      <alignment/>
      <protection/>
    </xf>
    <xf numFmtId="0" fontId="90" fillId="0" borderId="86" xfId="0" applyNumberFormat="1" applyFont="1" applyFill="1" applyBorder="1" applyAlignment="1" applyProtection="1">
      <alignment/>
      <protection/>
    </xf>
    <xf numFmtId="43" fontId="90" fillId="0" borderId="86" xfId="102" applyFont="1" applyFill="1" applyBorder="1" applyAlignment="1" applyProtection="1">
      <alignment/>
      <protection/>
    </xf>
    <xf numFmtId="43" fontId="91" fillId="0" borderId="86" xfId="102" applyFont="1" applyFill="1" applyBorder="1" applyAlignment="1" applyProtection="1">
      <alignment/>
      <protection/>
    </xf>
    <xf numFmtId="43" fontId="90" fillId="0" borderId="0" xfId="0" applyNumberFormat="1" applyFont="1" applyFill="1" applyBorder="1" applyAlignment="1" applyProtection="1">
      <alignment/>
      <protection/>
    </xf>
    <xf numFmtId="0" fontId="90" fillId="0" borderId="90" xfId="0" applyNumberFormat="1" applyFont="1" applyFill="1" applyBorder="1" applyAlignment="1" applyProtection="1">
      <alignment/>
      <protection/>
    </xf>
    <xf numFmtId="43" fontId="90" fillId="0" borderId="90" xfId="0" applyNumberFormat="1" applyFont="1" applyFill="1" applyBorder="1" applyAlignment="1" applyProtection="1">
      <alignment/>
      <protection/>
    </xf>
    <xf numFmtId="43" fontId="90" fillId="0" borderId="90" xfId="102" applyFont="1" applyFill="1" applyBorder="1" applyAlignment="1" applyProtection="1">
      <alignment/>
      <protection/>
    </xf>
    <xf numFmtId="43" fontId="90" fillId="0" borderId="30" xfId="102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43" fontId="90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43" fontId="91" fillId="0" borderId="30" xfId="102" applyFont="1" applyFill="1" applyBorder="1" applyAlignment="1" applyProtection="1">
      <alignment/>
      <protection/>
    </xf>
    <xf numFmtId="43" fontId="91" fillId="0" borderId="90" xfId="102" applyFont="1" applyFill="1" applyBorder="1" applyAlignment="1" applyProtection="1">
      <alignment/>
      <protection/>
    </xf>
    <xf numFmtId="43" fontId="91" fillId="0" borderId="0" xfId="0" applyNumberFormat="1" applyFont="1" applyFill="1" applyBorder="1" applyAlignment="1" applyProtection="1">
      <alignment/>
      <protection/>
    </xf>
    <xf numFmtId="43" fontId="91" fillId="0" borderId="30" xfId="0" applyNumberFormat="1" applyFont="1" applyFill="1" applyBorder="1" applyAlignment="1" applyProtection="1">
      <alignment/>
      <protection/>
    </xf>
    <xf numFmtId="43" fontId="91" fillId="0" borderId="90" xfId="0" applyNumberFormat="1" applyFont="1" applyFill="1" applyBorder="1" applyAlignment="1" applyProtection="1">
      <alignment/>
      <protection/>
    </xf>
    <xf numFmtId="165" fontId="91" fillId="0" borderId="30" xfId="0" applyNumberFormat="1" applyFont="1" applyFill="1" applyBorder="1" applyAlignment="1" applyProtection="1">
      <alignment/>
      <protection/>
    </xf>
    <xf numFmtId="165" fontId="91" fillId="0" borderId="90" xfId="0" applyNumberFormat="1" applyFont="1" applyFill="1" applyBorder="1" applyAlignment="1" applyProtection="1">
      <alignment/>
      <protection/>
    </xf>
    <xf numFmtId="43" fontId="48" fillId="0" borderId="0" xfId="102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/>
      <protection/>
    </xf>
    <xf numFmtId="0" fontId="46" fillId="0" borderId="45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43" fontId="68" fillId="0" borderId="39" xfId="102" applyFont="1" applyBorder="1" applyAlignment="1">
      <alignment horizontal="center"/>
    </xf>
    <xf numFmtId="0" fontId="68" fillId="0" borderId="40" xfId="0" applyFont="1" applyBorder="1" applyAlignment="1">
      <alignment/>
    </xf>
    <xf numFmtId="0" fontId="68" fillId="0" borderId="0" xfId="0" applyFont="1" applyBorder="1" applyAlignment="1">
      <alignment/>
    </xf>
    <xf numFmtId="43" fontId="68" fillId="0" borderId="0" xfId="102" applyFont="1" applyBorder="1" applyAlignment="1">
      <alignment/>
    </xf>
    <xf numFmtId="0" fontId="68" fillId="0" borderId="39" xfId="0" applyFont="1" applyBorder="1" applyAlignment="1">
      <alignment/>
    </xf>
    <xf numFmtId="4" fontId="68" fillId="0" borderId="0" xfId="0" applyNumberFormat="1" applyFont="1" applyBorder="1" applyAlignment="1">
      <alignment/>
    </xf>
    <xf numFmtId="0" fontId="69" fillId="0" borderId="0" xfId="0" applyNumberFormat="1" applyFont="1" applyFill="1" applyBorder="1" applyAlignment="1" applyProtection="1">
      <alignment/>
      <protection/>
    </xf>
    <xf numFmtId="43" fontId="68" fillId="0" borderId="39" xfId="102" applyFont="1" applyBorder="1" applyAlignment="1">
      <alignment/>
    </xf>
    <xf numFmtId="0" fontId="68" fillId="0" borderId="32" xfId="0" applyFont="1" applyBorder="1" applyAlignment="1">
      <alignment/>
    </xf>
    <xf numFmtId="4" fontId="68" fillId="0" borderId="40" xfId="0" applyNumberFormat="1" applyFont="1" applyBorder="1" applyAlignment="1">
      <alignment/>
    </xf>
    <xf numFmtId="0" fontId="69" fillId="0" borderId="40" xfId="0" applyNumberFormat="1" applyFont="1" applyFill="1" applyBorder="1" applyAlignment="1" applyProtection="1">
      <alignment/>
      <protection/>
    </xf>
    <xf numFmtId="4" fontId="68" fillId="0" borderId="40" xfId="102" applyNumberFormat="1" applyFont="1" applyBorder="1" applyAlignment="1">
      <alignment/>
    </xf>
    <xf numFmtId="0" fontId="68" fillId="0" borderId="43" xfId="0" applyFont="1" applyBorder="1" applyAlignment="1">
      <alignment/>
    </xf>
    <xf numFmtId="43" fontId="68" fillId="0" borderId="40" xfId="102" applyFont="1" applyBorder="1" applyAlignment="1">
      <alignment/>
    </xf>
    <xf numFmtId="43" fontId="42" fillId="0" borderId="28" xfId="102" applyFont="1" applyBorder="1" applyAlignment="1">
      <alignment/>
    </xf>
    <xf numFmtId="43" fontId="51" fillId="0" borderId="44" xfId="102" applyFont="1" applyBorder="1" applyAlignment="1">
      <alignment/>
    </xf>
    <xf numFmtId="0" fontId="70" fillId="0" borderId="32" xfId="0" applyFont="1" applyBorder="1" applyAlignment="1">
      <alignment horizontal="center"/>
    </xf>
    <xf numFmtId="43" fontId="70" fillId="0" borderId="32" xfId="102" applyFont="1" applyFill="1" applyBorder="1" applyAlignment="1" applyProtection="1">
      <alignment horizontal="center"/>
      <protection/>
    </xf>
    <xf numFmtId="43" fontId="70" fillId="0" borderId="45" xfId="102" applyFont="1" applyFill="1" applyBorder="1" applyAlignment="1" applyProtection="1">
      <alignment horizontal="center"/>
      <protection/>
    </xf>
    <xf numFmtId="43" fontId="70" fillId="0" borderId="32" xfId="102" applyFont="1" applyBorder="1" applyAlignment="1">
      <alignment/>
    </xf>
    <xf numFmtId="43" fontId="70" fillId="0" borderId="28" xfId="102" applyFont="1" applyFill="1" applyBorder="1" applyAlignment="1" applyProtection="1">
      <alignment horizontal="center"/>
      <protection/>
    </xf>
    <xf numFmtId="0" fontId="70" fillId="0" borderId="45" xfId="0" applyFont="1" applyBorder="1" applyAlignment="1">
      <alignment/>
    </xf>
    <xf numFmtId="44" fontId="72" fillId="0" borderId="28" xfId="102" applyNumberFormat="1" applyFont="1" applyFill="1" applyBorder="1" applyAlignment="1" applyProtection="1">
      <alignment horizontal="center" wrapText="1"/>
      <protection/>
    </xf>
    <xf numFmtId="191" fontId="65" fillId="0" borderId="0" xfId="102" applyNumberFormat="1" applyFont="1" applyFill="1" applyBorder="1" applyAlignment="1" applyProtection="1">
      <alignment wrapText="1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5" fillId="0" borderId="91" xfId="0" applyNumberFormat="1" applyFont="1" applyFill="1" applyBorder="1" applyAlignment="1" applyProtection="1">
      <alignment/>
      <protection/>
    </xf>
    <xf numFmtId="0" fontId="27" fillId="0" borderId="92" xfId="0" applyNumberFormat="1" applyFont="1" applyFill="1" applyBorder="1" applyAlignment="1" applyProtection="1">
      <alignment/>
      <protection/>
    </xf>
    <xf numFmtId="0" fontId="25" fillId="0" borderId="92" xfId="0" applyNumberFormat="1" applyFont="1" applyFill="1" applyBorder="1" applyAlignment="1" applyProtection="1">
      <alignment/>
      <protection/>
    </xf>
    <xf numFmtId="0" fontId="27" fillId="0" borderId="93" xfId="0" applyNumberFormat="1" applyFont="1" applyFill="1" applyBorder="1" applyAlignment="1" applyProtection="1">
      <alignment/>
      <protection/>
    </xf>
    <xf numFmtId="43" fontId="26" fillId="0" borderId="94" xfId="102" applyFont="1" applyFill="1" applyBorder="1" applyAlignment="1" applyProtection="1">
      <alignment/>
      <protection/>
    </xf>
    <xf numFmtId="43" fontId="26" fillId="0" borderId="92" xfId="102" applyFont="1" applyFill="1" applyBorder="1" applyAlignment="1" applyProtection="1">
      <alignment/>
      <protection/>
    </xf>
    <xf numFmtId="43" fontId="39" fillId="0" borderId="92" xfId="102" applyFont="1" applyFill="1" applyBorder="1" applyAlignment="1" applyProtection="1">
      <alignment/>
      <protection/>
    </xf>
    <xf numFmtId="0" fontId="25" fillId="0" borderId="93" xfId="0" applyNumberFormat="1" applyFont="1" applyFill="1" applyBorder="1" applyAlignment="1" applyProtection="1">
      <alignment/>
      <protection/>
    </xf>
    <xf numFmtId="43" fontId="26" fillId="0" borderId="94" xfId="0" applyNumberFormat="1" applyFont="1" applyFill="1" applyBorder="1" applyAlignment="1" applyProtection="1">
      <alignment/>
      <protection/>
    </xf>
    <xf numFmtId="0" fontId="25" fillId="0" borderId="95" xfId="0" applyNumberFormat="1" applyFont="1" applyFill="1" applyBorder="1" applyAlignment="1" applyProtection="1">
      <alignment/>
      <protection/>
    </xf>
    <xf numFmtId="0" fontId="27" fillId="0" borderId="96" xfId="0" applyNumberFormat="1" applyFont="1" applyFill="1" applyBorder="1" applyAlignment="1" applyProtection="1">
      <alignment/>
      <protection/>
    </xf>
    <xf numFmtId="0" fontId="25" fillId="0" borderId="96" xfId="0" applyNumberFormat="1" applyFont="1" applyFill="1" applyBorder="1" applyAlignment="1" applyProtection="1">
      <alignment/>
      <protection/>
    </xf>
    <xf numFmtId="0" fontId="27" fillId="0" borderId="97" xfId="0" applyNumberFormat="1" applyFont="1" applyFill="1" applyBorder="1" applyAlignment="1" applyProtection="1">
      <alignment/>
      <protection/>
    </xf>
    <xf numFmtId="0" fontId="27" fillId="0" borderId="94" xfId="0" applyNumberFormat="1" applyFont="1" applyFill="1" applyBorder="1" applyAlignment="1" applyProtection="1">
      <alignment/>
      <protection/>
    </xf>
    <xf numFmtId="43" fontId="26" fillId="0" borderId="93" xfId="102" applyFont="1" applyFill="1" applyBorder="1" applyAlignment="1" applyProtection="1">
      <alignment/>
      <protection/>
    </xf>
    <xf numFmtId="0" fontId="27" fillId="0" borderId="98" xfId="0" applyNumberFormat="1" applyFont="1" applyFill="1" applyBorder="1" applyAlignment="1" applyProtection="1">
      <alignment/>
      <protection/>
    </xf>
    <xf numFmtId="43" fontId="40" fillId="0" borderId="94" xfId="102" applyFont="1" applyFill="1" applyBorder="1" applyAlignment="1" applyProtection="1">
      <alignment/>
      <protection/>
    </xf>
    <xf numFmtId="0" fontId="66" fillId="0" borderId="92" xfId="0" applyNumberFormat="1" applyFont="1" applyFill="1" applyBorder="1" applyAlignment="1" applyProtection="1">
      <alignment/>
      <protection/>
    </xf>
    <xf numFmtId="0" fontId="33" fillId="0" borderId="92" xfId="0" applyNumberFormat="1" applyFont="1" applyFill="1" applyBorder="1" applyAlignment="1" applyProtection="1">
      <alignment/>
      <protection/>
    </xf>
    <xf numFmtId="43" fontId="40" fillId="0" borderId="92" xfId="102" applyFont="1" applyFill="1" applyBorder="1" applyAlignment="1" applyProtection="1">
      <alignment/>
      <protection/>
    </xf>
    <xf numFmtId="43" fontId="65" fillId="0" borderId="92" xfId="102" applyFont="1" applyFill="1" applyBorder="1" applyAlignment="1" applyProtection="1">
      <alignment/>
      <protection/>
    </xf>
    <xf numFmtId="0" fontId="66" fillId="0" borderId="94" xfId="0" applyNumberFormat="1" applyFont="1" applyFill="1" applyBorder="1" applyAlignment="1" applyProtection="1">
      <alignment/>
      <protection/>
    </xf>
    <xf numFmtId="0" fontId="33" fillId="0" borderId="93" xfId="0" applyNumberFormat="1" applyFont="1" applyFill="1" applyBorder="1" applyAlignment="1" applyProtection="1">
      <alignment/>
      <protection/>
    </xf>
    <xf numFmtId="43" fontId="40" fillId="0" borderId="98" xfId="102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6" fillId="0" borderId="28" xfId="0" applyNumberFormat="1" applyFont="1" applyFill="1" applyBorder="1" applyAlignment="1" applyProtection="1">
      <alignment horizontal="center" wrapText="1"/>
      <protection/>
    </xf>
    <xf numFmtId="0" fontId="26" fillId="0" borderId="57" xfId="0" applyNumberFormat="1" applyFont="1" applyFill="1" applyBorder="1" applyAlignment="1" applyProtection="1">
      <alignment horizontal="center" wrapText="1"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43" fontId="27" fillId="0" borderId="0" xfId="102" applyFont="1" applyFill="1" applyBorder="1" applyAlignment="1" applyProtection="1">
      <alignment wrapText="1"/>
      <protection/>
    </xf>
    <xf numFmtId="0" fontId="27" fillId="0" borderId="28" xfId="0" applyNumberFormat="1" applyFont="1" applyFill="1" applyBorder="1" applyAlignment="1" applyProtection="1">
      <alignment wrapText="1"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 quotePrefix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/>
      <protection/>
    </xf>
    <xf numFmtId="0" fontId="23" fillId="0" borderId="31" xfId="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43" fontId="51" fillId="0" borderId="0" xfId="102" applyFont="1" applyBorder="1" applyAlignment="1">
      <alignment horizontal="center"/>
    </xf>
    <xf numFmtId="43" fontId="51" fillId="0" borderId="0" xfId="102" applyFont="1" applyBorder="1" applyAlignment="1">
      <alignment/>
    </xf>
    <xf numFmtId="43" fontId="55" fillId="0" borderId="0" xfId="102" applyFont="1" applyBorder="1" applyAlignment="1">
      <alignment wrapText="1"/>
    </xf>
    <xf numFmtId="43" fontId="50" fillId="0" borderId="30" xfId="102" applyFont="1" applyBorder="1" applyAlignment="1">
      <alignment horizontal="center"/>
    </xf>
    <xf numFmtId="0" fontId="42" fillId="0" borderId="99" xfId="0" applyFont="1" applyBorder="1" applyAlignment="1">
      <alignment horizontal="center"/>
    </xf>
    <xf numFmtId="0" fontId="65" fillId="0" borderId="0" xfId="0" applyNumberFormat="1" applyFont="1" applyFill="1" applyBorder="1" applyAlignment="1" applyProtection="1">
      <alignment/>
      <protection/>
    </xf>
    <xf numFmtId="0" fontId="65" fillId="0" borderId="32" xfId="0" applyNumberFormat="1" applyFont="1" applyFill="1" applyBorder="1" applyAlignment="1" applyProtection="1">
      <alignment/>
      <protection/>
    </xf>
    <xf numFmtId="0" fontId="50" fillId="0" borderId="57" xfId="0" applyFont="1" applyBorder="1" applyAlignment="1">
      <alignment/>
    </xf>
    <xf numFmtId="0" fontId="55" fillId="0" borderId="100" xfId="0" applyFont="1" applyBorder="1" applyAlignment="1">
      <alignment/>
    </xf>
    <xf numFmtId="0" fontId="55" fillId="0" borderId="50" xfId="0" applyFont="1" applyBorder="1" applyAlignment="1">
      <alignment/>
    </xf>
    <xf numFmtId="0" fontId="55" fillId="0" borderId="43" xfId="0" applyFont="1" applyBorder="1" applyAlignment="1">
      <alignment/>
    </xf>
    <xf numFmtId="0" fontId="55" fillId="0" borderId="44" xfId="0" applyFont="1" applyBorder="1" applyAlignment="1">
      <alignment/>
    </xf>
    <xf numFmtId="0" fontId="55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55" fillId="0" borderId="45" xfId="0" applyFont="1" applyBorder="1" applyAlignment="1">
      <alignment horizontal="center" vertical="center" wrapText="1"/>
    </xf>
    <xf numFmtId="2" fontId="55" fillId="0" borderId="45" xfId="0" applyNumberFormat="1" applyFont="1" applyBorder="1" applyAlignment="1">
      <alignment horizontal="center" vertical="center" wrapText="1"/>
    </xf>
    <xf numFmtId="2" fontId="55" fillId="0" borderId="101" xfId="0" applyNumberFormat="1" applyFont="1" applyBorder="1" applyAlignment="1">
      <alignment horizontal="center" vertical="center" wrapText="1"/>
    </xf>
    <xf numFmtId="2" fontId="55" fillId="0" borderId="102" xfId="0" applyNumberFormat="1" applyFont="1" applyBorder="1" applyAlignment="1">
      <alignment horizontal="center" vertical="center" wrapText="1"/>
    </xf>
    <xf numFmtId="0" fontId="73" fillId="0" borderId="28" xfId="0" applyNumberFormat="1" applyFont="1" applyFill="1" applyBorder="1" applyAlignment="1" applyProtection="1">
      <alignment horizontal="center"/>
      <protection/>
    </xf>
    <xf numFmtId="0" fontId="73" fillId="0" borderId="32" xfId="0" applyNumberFormat="1" applyFont="1" applyFill="1" applyBorder="1" applyAlignment="1" applyProtection="1">
      <alignment/>
      <protection/>
    </xf>
    <xf numFmtId="165" fontId="73" fillId="0" borderId="32" xfId="0" applyNumberFormat="1" applyFont="1" applyFill="1" applyBorder="1" applyAlignment="1" applyProtection="1">
      <alignment/>
      <protection/>
    </xf>
    <xf numFmtId="165" fontId="73" fillId="0" borderId="28" xfId="0" applyNumberFormat="1" applyFont="1" applyFill="1" applyBorder="1" applyAlignment="1" applyProtection="1">
      <alignment/>
      <protection/>
    </xf>
    <xf numFmtId="0" fontId="55" fillId="0" borderId="61" xfId="0" applyFont="1" applyBorder="1" applyAlignment="1">
      <alignment horizontal="center" vertical="center" wrapText="1"/>
    </xf>
    <xf numFmtId="0" fontId="55" fillId="0" borderId="99" xfId="0" applyFont="1" applyBorder="1" applyAlignment="1">
      <alignment horizontal="center" vertical="center" wrapText="1"/>
    </xf>
    <xf numFmtId="2" fontId="55" fillId="0" borderId="99" xfId="0" applyNumberFormat="1" applyFont="1" applyBorder="1" applyAlignment="1">
      <alignment horizontal="center" vertical="center" wrapText="1"/>
    </xf>
    <xf numFmtId="2" fontId="55" fillId="0" borderId="72" xfId="0" applyNumberFormat="1" applyFont="1" applyBorder="1" applyAlignment="1">
      <alignment horizontal="center" vertical="center" wrapText="1"/>
    </xf>
    <xf numFmtId="0" fontId="0" fillId="0" borderId="58" xfId="0" applyNumberFormat="1" applyFill="1" applyBorder="1" applyAlignment="1" applyProtection="1">
      <alignment/>
      <protection/>
    </xf>
    <xf numFmtId="43" fontId="50" fillId="0" borderId="63" xfId="102" applyFont="1" applyBorder="1" applyAlignment="1">
      <alignment/>
    </xf>
    <xf numFmtId="0" fontId="55" fillId="0" borderId="40" xfId="0" applyFont="1" applyBorder="1" applyAlignment="1">
      <alignment horizontal="center" vertical="center" wrapText="1"/>
    </xf>
    <xf numFmtId="165" fontId="74" fillId="0" borderId="45" xfId="0" applyNumberFormat="1" applyFont="1" applyFill="1" applyBorder="1" applyAlignment="1" applyProtection="1">
      <alignment/>
      <protection/>
    </xf>
    <xf numFmtId="165" fontId="74" fillId="0" borderId="32" xfId="0" applyNumberFormat="1" applyFont="1" applyFill="1" applyBorder="1" applyAlignment="1" applyProtection="1">
      <alignment/>
      <protection/>
    </xf>
    <xf numFmtId="165" fontId="74" fillId="0" borderId="31" xfId="0" applyNumberFormat="1" applyFont="1" applyFill="1" applyBorder="1" applyAlignment="1" applyProtection="1">
      <alignment/>
      <protection/>
    </xf>
    <xf numFmtId="0" fontId="74" fillId="0" borderId="32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4" fillId="0" borderId="45" xfId="0" applyNumberFormat="1" applyFont="1" applyFill="1" applyBorder="1" applyAlignment="1" applyProtection="1">
      <alignment/>
      <protection/>
    </xf>
    <xf numFmtId="0" fontId="55" fillId="0" borderId="103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2" fontId="55" fillId="0" borderId="103" xfId="0" applyNumberFormat="1" applyFont="1" applyBorder="1" applyAlignment="1">
      <alignment horizontal="center" vertical="center"/>
    </xf>
    <xf numFmtId="2" fontId="55" fillId="0" borderId="72" xfId="0" applyNumberFormat="1" applyFont="1" applyBorder="1" applyAlignment="1">
      <alignment horizontal="center" vertical="center"/>
    </xf>
    <xf numFmtId="2" fontId="55" fillId="0" borderId="103" xfId="0" applyNumberFormat="1" applyFont="1" applyBorder="1" applyAlignment="1">
      <alignment horizontal="center" vertical="center" wrapText="1"/>
    </xf>
    <xf numFmtId="2" fontId="55" fillId="0" borderId="45" xfId="0" applyNumberFormat="1" applyFont="1" applyBorder="1" applyAlignment="1">
      <alignment vertical="center" wrapText="1"/>
    </xf>
    <xf numFmtId="191" fontId="74" fillId="0" borderId="45" xfId="102" applyNumberFormat="1" applyFont="1" applyFill="1" applyBorder="1" applyAlignment="1" applyProtection="1">
      <alignment/>
      <protection/>
    </xf>
    <xf numFmtId="191" fontId="74" fillId="0" borderId="31" xfId="102" applyNumberFormat="1" applyFont="1" applyFill="1" applyBorder="1" applyAlignment="1" applyProtection="1">
      <alignment/>
      <protection/>
    </xf>
    <xf numFmtId="0" fontId="55" fillId="0" borderId="72" xfId="0" applyFont="1" applyBorder="1" applyAlignment="1">
      <alignment horizontal="center" vertical="center" wrapText="1"/>
    </xf>
    <xf numFmtId="2" fontId="55" fillId="0" borderId="104" xfId="0" applyNumberFormat="1" applyFont="1" applyBorder="1" applyAlignment="1">
      <alignment horizontal="center" vertical="center" wrapText="1"/>
    </xf>
    <xf numFmtId="2" fontId="55" fillId="0" borderId="105" xfId="0" applyNumberFormat="1" applyFont="1" applyBorder="1" applyAlignment="1">
      <alignment horizontal="center" vertical="center" wrapText="1"/>
    </xf>
    <xf numFmtId="2" fontId="55" fillId="0" borderId="106" xfId="0" applyNumberFormat="1" applyFont="1" applyBorder="1" applyAlignment="1">
      <alignment horizontal="center" vertical="center" wrapText="1"/>
    </xf>
    <xf numFmtId="43" fontId="55" fillId="0" borderId="44" xfId="102" applyFont="1" applyBorder="1" applyAlignment="1">
      <alignment/>
    </xf>
    <xf numFmtId="191" fontId="74" fillId="0" borderId="41" xfId="102" applyNumberFormat="1" applyFont="1" applyFill="1" applyBorder="1" applyAlignment="1" applyProtection="1">
      <alignment/>
      <protection/>
    </xf>
    <xf numFmtId="191" fontId="74" fillId="0" borderId="39" xfId="102" applyNumberFormat="1" applyFont="1" applyFill="1" applyBorder="1" applyAlignment="1" applyProtection="1">
      <alignment/>
      <protection/>
    </xf>
    <xf numFmtId="191" fontId="74" fillId="0" borderId="42" xfId="102" applyNumberFormat="1" applyFont="1" applyFill="1" applyBorder="1" applyAlignment="1" applyProtection="1">
      <alignment/>
      <protection/>
    </xf>
    <xf numFmtId="0" fontId="55" fillId="0" borderId="43" xfId="0" applyFont="1" applyBorder="1" applyAlignment="1">
      <alignment horizontal="center" vertical="center" wrapText="1"/>
    </xf>
    <xf numFmtId="2" fontId="55" fillId="0" borderId="43" xfId="0" applyNumberFormat="1" applyFont="1" applyBorder="1" applyAlignment="1">
      <alignment horizontal="center" vertical="center" wrapText="1"/>
    </xf>
    <xf numFmtId="43" fontId="74" fillId="0" borderId="32" xfId="102" applyFont="1" applyFill="1" applyBorder="1" applyAlignment="1" applyProtection="1">
      <alignment/>
      <protection/>
    </xf>
    <xf numFmtId="43" fontId="74" fillId="0" borderId="31" xfId="102" applyFont="1" applyFill="1" applyBorder="1" applyAlignment="1" applyProtection="1">
      <alignment/>
      <protection/>
    </xf>
    <xf numFmtId="43" fontId="74" fillId="0" borderId="45" xfId="102" applyFont="1" applyFill="1" applyBorder="1" applyAlignment="1" applyProtection="1">
      <alignment/>
      <protection/>
    </xf>
    <xf numFmtId="0" fontId="55" fillId="0" borderId="45" xfId="0" applyFont="1" applyBorder="1" applyAlignment="1">
      <alignment horizontal="center" vertical="center"/>
    </xf>
    <xf numFmtId="2" fontId="55" fillId="0" borderId="41" xfId="0" applyNumberFormat="1" applyFont="1" applyBorder="1" applyAlignment="1">
      <alignment horizontal="center" vertical="center"/>
    </xf>
    <xf numFmtId="2" fontId="55" fillId="0" borderId="41" xfId="0" applyNumberFormat="1" applyFont="1" applyBorder="1" applyAlignment="1">
      <alignment horizontal="center" vertical="center" wrapText="1"/>
    </xf>
    <xf numFmtId="2" fontId="55" fillId="0" borderId="59" xfId="0" applyNumberFormat="1" applyFont="1" applyBorder="1" applyAlignment="1">
      <alignment horizontal="center" vertical="center" wrapText="1"/>
    </xf>
    <xf numFmtId="43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0" fontId="54" fillId="0" borderId="72" xfId="0" applyFont="1" applyBorder="1" applyAlignment="1">
      <alignment horizontal="center" vertical="center"/>
    </xf>
    <xf numFmtId="0" fontId="54" fillId="0" borderId="107" xfId="0" applyFont="1" applyBorder="1" applyAlignment="1">
      <alignment horizontal="center" vertical="center"/>
    </xf>
    <xf numFmtId="165" fontId="75" fillId="0" borderId="0" xfId="0" applyNumberFormat="1" applyFont="1" applyFill="1" applyBorder="1" applyAlignment="1" applyProtection="1">
      <alignment/>
      <protection/>
    </xf>
    <xf numFmtId="165" fontId="75" fillId="0" borderId="28" xfId="0" applyNumberFormat="1" applyFont="1" applyFill="1" applyBorder="1" applyAlignment="1" applyProtection="1">
      <alignment/>
      <protection/>
    </xf>
    <xf numFmtId="43" fontId="75" fillId="0" borderId="28" xfId="102" applyFont="1" applyFill="1" applyBorder="1" applyAlignment="1" applyProtection="1">
      <alignment/>
      <protection/>
    </xf>
    <xf numFmtId="191" fontId="75" fillId="0" borderId="45" xfId="102" applyNumberFormat="1" applyFont="1" applyFill="1" applyBorder="1" applyAlignment="1" applyProtection="1">
      <alignment/>
      <protection/>
    </xf>
    <xf numFmtId="43" fontId="48" fillId="0" borderId="40" xfId="102" applyFont="1" applyBorder="1" applyAlignment="1">
      <alignment horizontal="center"/>
    </xf>
    <xf numFmtId="43" fontId="46" fillId="0" borderId="40" xfId="102" applyFont="1" applyBorder="1" applyAlignment="1">
      <alignment/>
    </xf>
    <xf numFmtId="43" fontId="48" fillId="0" borderId="40" xfId="102" applyFont="1" applyBorder="1" applyAlignment="1">
      <alignment/>
    </xf>
    <xf numFmtId="43" fontId="48" fillId="0" borderId="57" xfId="102" applyFont="1" applyBorder="1" applyAlignment="1">
      <alignment/>
    </xf>
    <xf numFmtId="43" fontId="48" fillId="0" borderId="28" xfId="102" applyFont="1" applyBorder="1" applyAlignment="1">
      <alignment/>
    </xf>
    <xf numFmtId="0" fontId="65" fillId="0" borderId="40" xfId="0" applyNumberFormat="1" applyFont="1" applyFill="1" applyBorder="1" applyAlignment="1" applyProtection="1">
      <alignment/>
      <protection/>
    </xf>
    <xf numFmtId="0" fontId="50" fillId="0" borderId="61" xfId="0" applyFont="1" applyBorder="1" applyAlignment="1">
      <alignment/>
    </xf>
    <xf numFmtId="0" fontId="55" fillId="0" borderId="108" xfId="0" applyFont="1" applyBorder="1" applyAlignment="1">
      <alignment/>
    </xf>
    <xf numFmtId="0" fontId="54" fillId="0" borderId="109" xfId="0" applyFont="1" applyBorder="1" applyAlignment="1">
      <alignment/>
    </xf>
    <xf numFmtId="0" fontId="51" fillId="0" borderId="61" xfId="0" applyFont="1" applyBorder="1" applyAlignment="1">
      <alignment/>
    </xf>
    <xf numFmtId="0" fontId="53" fillId="0" borderId="45" xfId="0" applyFont="1" applyBorder="1" applyAlignment="1">
      <alignment/>
    </xf>
    <xf numFmtId="0" fontId="53" fillId="0" borderId="32" xfId="0" applyFont="1" applyBorder="1" applyAlignment="1">
      <alignment/>
    </xf>
    <xf numFmtId="0" fontId="55" fillId="0" borderId="31" xfId="0" applyFont="1" applyBorder="1" applyAlignment="1">
      <alignment/>
    </xf>
    <xf numFmtId="0" fontId="42" fillId="0" borderId="110" xfId="0" applyFont="1" applyBorder="1" applyAlignment="1">
      <alignment/>
    </xf>
    <xf numFmtId="0" fontId="42" fillId="0" borderId="111" xfId="0" applyFont="1" applyBorder="1" applyAlignment="1">
      <alignment/>
    </xf>
    <xf numFmtId="0" fontId="49" fillId="0" borderId="112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 wrapText="1"/>
    </xf>
    <xf numFmtId="0" fontId="70" fillId="0" borderId="112" xfId="0" applyFont="1" applyBorder="1" applyAlignment="1">
      <alignment horizontal="center" vertical="center" wrapText="1"/>
    </xf>
    <xf numFmtId="0" fontId="42" fillId="0" borderId="112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51" fillId="0" borderId="78" xfId="0" applyFont="1" applyBorder="1" applyAlignment="1">
      <alignment/>
    </xf>
    <xf numFmtId="0" fontId="42" fillId="0" borderId="78" xfId="0" applyFont="1" applyBorder="1" applyAlignment="1">
      <alignment/>
    </xf>
    <xf numFmtId="0" fontId="42" fillId="0" borderId="78" xfId="0" applyFont="1" applyFill="1" applyBorder="1" applyAlignment="1">
      <alignment/>
    </xf>
    <xf numFmtId="0" fontId="45" fillId="0" borderId="78" xfId="0" applyNumberFormat="1" applyFont="1" applyFill="1" applyBorder="1" applyAlignment="1" applyProtection="1">
      <alignment/>
      <protection/>
    </xf>
    <xf numFmtId="0" fontId="42" fillId="0" borderId="78" xfId="0" applyNumberFormat="1" applyFont="1" applyFill="1" applyBorder="1" applyAlignment="1" applyProtection="1">
      <alignment/>
      <protection/>
    </xf>
    <xf numFmtId="0" fontId="42" fillId="0" borderId="115" xfId="0" applyFont="1" applyBorder="1" applyAlignment="1">
      <alignment/>
    </xf>
    <xf numFmtId="0" fontId="42" fillId="0" borderId="29" xfId="0" applyFont="1" applyBorder="1" applyAlignment="1">
      <alignment/>
    </xf>
    <xf numFmtId="0" fontId="51" fillId="0" borderId="86" xfId="0" applyFont="1" applyBorder="1" applyAlignment="1">
      <alignment/>
    </xf>
    <xf numFmtId="0" fontId="42" fillId="0" borderId="86" xfId="0" applyFont="1" applyBorder="1" applyAlignment="1">
      <alignment horizontal="center"/>
    </xf>
    <xf numFmtId="43" fontId="51" fillId="0" borderId="116" xfId="102" applyFont="1" applyFill="1" applyBorder="1" applyAlignment="1" applyProtection="1">
      <alignment horizontal="center"/>
      <protection/>
    </xf>
    <xf numFmtId="43" fontId="51" fillId="0" borderId="116" xfId="102" applyFont="1" applyBorder="1" applyAlignment="1">
      <alignment/>
    </xf>
    <xf numFmtId="0" fontId="51" fillId="0" borderId="81" xfId="0" applyFont="1" applyBorder="1" applyAlignment="1">
      <alignment/>
    </xf>
    <xf numFmtId="0" fontId="42" fillId="0" borderId="83" xfId="0" applyFont="1" applyBorder="1" applyAlignment="1">
      <alignment/>
    </xf>
    <xf numFmtId="0" fontId="42" fillId="0" borderId="117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51" fillId="0" borderId="118" xfId="0" applyFont="1" applyBorder="1" applyAlignment="1">
      <alignment horizontal="center" vertical="center"/>
    </xf>
    <xf numFmtId="43" fontId="42" fillId="0" borderId="39" xfId="102" applyFont="1" applyFill="1" applyBorder="1" applyAlignment="1" applyProtection="1">
      <alignment horizontal="center"/>
      <protection/>
    </xf>
    <xf numFmtId="43" fontId="42" fillId="0" borderId="39" xfId="102" applyFont="1" applyFill="1" applyBorder="1" applyAlignment="1" applyProtection="1">
      <alignment/>
      <protection/>
    </xf>
    <xf numFmtId="0" fontId="45" fillId="0" borderId="39" xfId="0" applyNumberFormat="1" applyFont="1" applyFill="1" applyBorder="1" applyAlignment="1" applyProtection="1">
      <alignment/>
      <protection/>
    </xf>
    <xf numFmtId="43" fontId="51" fillId="0" borderId="68" xfId="102" applyFont="1" applyFill="1" applyBorder="1" applyAlignment="1" applyProtection="1">
      <alignment horizontal="center"/>
      <protection/>
    </xf>
    <xf numFmtId="0" fontId="51" fillId="0" borderId="77" xfId="0" applyFont="1" applyBorder="1" applyAlignment="1">
      <alignment horizontal="center" vertical="center"/>
    </xf>
    <xf numFmtId="0" fontId="70" fillId="0" borderId="114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/>
    </xf>
    <xf numFmtId="43" fontId="70" fillId="0" borderId="88" xfId="102" applyFont="1" applyFill="1" applyBorder="1" applyAlignment="1" applyProtection="1">
      <alignment horizontal="center"/>
      <protection/>
    </xf>
    <xf numFmtId="43" fontId="42" fillId="0" borderId="120" xfId="102" applyFont="1" applyFill="1" applyBorder="1" applyAlignment="1" applyProtection="1">
      <alignment horizontal="center"/>
      <protection/>
    </xf>
    <xf numFmtId="43" fontId="70" fillId="0" borderId="88" xfId="102" applyFont="1" applyBorder="1" applyAlignment="1">
      <alignment/>
    </xf>
    <xf numFmtId="0" fontId="45" fillId="0" borderId="120" xfId="0" applyNumberFormat="1" applyFont="1" applyFill="1" applyBorder="1" applyAlignment="1" applyProtection="1">
      <alignment/>
      <protection/>
    </xf>
    <xf numFmtId="43" fontId="42" fillId="0" borderId="120" xfId="102" applyFont="1" applyBorder="1" applyAlignment="1">
      <alignment horizontal="center"/>
    </xf>
    <xf numFmtId="43" fontId="42" fillId="0" borderId="120" xfId="102" applyFont="1" applyFill="1" applyBorder="1" applyAlignment="1" applyProtection="1">
      <alignment/>
      <protection/>
    </xf>
    <xf numFmtId="43" fontId="51" fillId="0" borderId="119" xfId="102" applyFont="1" applyFill="1" applyBorder="1" applyAlignment="1" applyProtection="1">
      <alignment horizontal="center"/>
      <protection/>
    </xf>
    <xf numFmtId="43" fontId="70" fillId="0" borderId="74" xfId="102" applyFont="1" applyBorder="1" applyAlignment="1">
      <alignment/>
    </xf>
    <xf numFmtId="43" fontId="51" fillId="0" borderId="121" xfId="102" applyFont="1" applyFill="1" applyBorder="1" applyAlignment="1" applyProtection="1">
      <alignment horizontal="center"/>
      <protection/>
    </xf>
    <xf numFmtId="43" fontId="51" fillId="0" borderId="122" xfId="102" applyFont="1" applyBorder="1" applyAlignment="1">
      <alignment/>
    </xf>
    <xf numFmtId="0" fontId="0" fillId="0" borderId="84" xfId="0" applyNumberFormat="1" applyFill="1" applyBorder="1" applyAlignment="1" applyProtection="1">
      <alignment/>
      <protection/>
    </xf>
    <xf numFmtId="0" fontId="0" fillId="0" borderId="79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46" fillId="0" borderId="123" xfId="0" applyFont="1" applyBorder="1" applyAlignment="1">
      <alignment/>
    </xf>
    <xf numFmtId="0" fontId="49" fillId="0" borderId="78" xfId="0" applyFont="1" applyBorder="1" applyAlignment="1">
      <alignment/>
    </xf>
    <xf numFmtId="0" fontId="46" fillId="0" borderId="78" xfId="0" applyFont="1" applyBorder="1" applyAlignment="1">
      <alignment/>
    </xf>
    <xf numFmtId="0" fontId="40" fillId="0" borderId="78" xfId="0" applyNumberFormat="1" applyFont="1" applyFill="1" applyBorder="1" applyAlignment="1" applyProtection="1">
      <alignment/>
      <protection/>
    </xf>
    <xf numFmtId="0" fontId="39" fillId="0" borderId="78" xfId="0" applyNumberFormat="1" applyFont="1" applyFill="1" applyBorder="1" applyAlignment="1" applyProtection="1">
      <alignment/>
      <protection/>
    </xf>
    <xf numFmtId="0" fontId="46" fillId="0" borderId="78" xfId="0" applyNumberFormat="1" applyFont="1" applyFill="1" applyBorder="1" applyAlignment="1" applyProtection="1">
      <alignment/>
      <protection/>
    </xf>
    <xf numFmtId="0" fontId="46" fillId="0" borderId="29" xfId="0" applyFont="1" applyBorder="1" applyAlignment="1">
      <alignment/>
    </xf>
    <xf numFmtId="0" fontId="46" fillId="0" borderId="86" xfId="0" applyFont="1" applyBorder="1" applyAlignment="1">
      <alignment/>
    </xf>
    <xf numFmtId="43" fontId="46" fillId="0" borderId="86" xfId="102" applyFont="1" applyBorder="1" applyAlignment="1">
      <alignment/>
    </xf>
    <xf numFmtId="0" fontId="46" fillId="0" borderId="81" xfId="0" applyFont="1" applyBorder="1" applyAlignment="1">
      <alignment horizontal="center"/>
    </xf>
    <xf numFmtId="43" fontId="46" fillId="0" borderId="124" xfId="102" applyFont="1" applyBorder="1" applyAlignment="1">
      <alignment horizontal="center"/>
    </xf>
    <xf numFmtId="43" fontId="68" fillId="0" borderId="125" xfId="102" applyFont="1" applyBorder="1" applyAlignment="1">
      <alignment horizontal="center"/>
    </xf>
    <xf numFmtId="43" fontId="46" fillId="0" borderId="124" xfId="102" applyFont="1" applyBorder="1" applyAlignment="1">
      <alignment/>
    </xf>
    <xf numFmtId="43" fontId="68" fillId="0" borderId="116" xfId="102" applyFont="1" applyBorder="1" applyAlignment="1">
      <alignment/>
    </xf>
    <xf numFmtId="43" fontId="46" fillId="0" borderId="125" xfId="102" applyFont="1" applyBorder="1" applyAlignment="1">
      <alignment/>
    </xf>
    <xf numFmtId="4" fontId="68" fillId="0" borderId="126" xfId="0" applyNumberFormat="1" applyFont="1" applyBorder="1" applyAlignment="1">
      <alignment/>
    </xf>
    <xf numFmtId="4" fontId="68" fillId="0" borderId="126" xfId="102" applyNumberFormat="1" applyFont="1" applyBorder="1" applyAlignment="1">
      <alignment/>
    </xf>
    <xf numFmtId="43" fontId="68" fillId="0" borderId="124" xfId="102" applyFont="1" applyBorder="1" applyAlignment="1">
      <alignment/>
    </xf>
    <xf numFmtId="0" fontId="46" fillId="0" borderId="127" xfId="0" applyFont="1" applyBorder="1" applyAlignment="1">
      <alignment/>
    </xf>
    <xf numFmtId="0" fontId="48" fillId="0" borderId="113" xfId="0" applyFont="1" applyBorder="1" applyAlignment="1">
      <alignment/>
    </xf>
    <xf numFmtId="0" fontId="46" fillId="0" borderId="113" xfId="0" applyFont="1" applyBorder="1" applyAlignment="1">
      <alignment horizontal="center"/>
    </xf>
    <xf numFmtId="43" fontId="48" fillId="0" borderId="114" xfId="102" applyFont="1" applyBorder="1" applyAlignment="1">
      <alignment horizontal="center"/>
    </xf>
    <xf numFmtId="0" fontId="48" fillId="0" borderId="86" xfId="0" applyFont="1" applyBorder="1" applyAlignment="1">
      <alignment/>
    </xf>
    <xf numFmtId="0" fontId="46" fillId="0" borderId="86" xfId="0" applyFont="1" applyBorder="1" applyAlignment="1">
      <alignment horizontal="center"/>
    </xf>
    <xf numFmtId="43" fontId="48" fillId="0" borderId="83" xfId="102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43" fontId="68" fillId="0" borderId="0" xfId="102" applyFont="1" applyBorder="1" applyAlignment="1">
      <alignment horizontal="left"/>
    </xf>
    <xf numFmtId="4" fontId="68" fillId="0" borderId="0" xfId="0" applyNumberFormat="1" applyFont="1" applyBorder="1" applyAlignment="1">
      <alignment horizontal="left"/>
    </xf>
    <xf numFmtId="0" fontId="69" fillId="0" borderId="32" xfId="0" applyNumberFormat="1" applyFont="1" applyFill="1" applyBorder="1" applyAlignment="1" applyProtection="1">
      <alignment/>
      <protection/>
    </xf>
    <xf numFmtId="43" fontId="68" fillId="0" borderId="0" xfId="102" applyFont="1" applyFill="1" applyBorder="1" applyAlignment="1" applyProtection="1">
      <alignment/>
      <protection/>
    </xf>
    <xf numFmtId="0" fontId="68" fillId="0" borderId="32" xfId="0" applyNumberFormat="1" applyFont="1" applyFill="1" applyBorder="1" applyAlignment="1" applyProtection="1">
      <alignment horizontal="center"/>
      <protection/>
    </xf>
    <xf numFmtId="0" fontId="75" fillId="0" borderId="74" xfId="0" applyNumberFormat="1" applyFont="1" applyFill="1" applyBorder="1" applyAlignment="1" applyProtection="1">
      <alignment/>
      <protection/>
    </xf>
    <xf numFmtId="0" fontId="46" fillId="0" borderId="74" xfId="0" applyFont="1" applyBorder="1" applyAlignment="1">
      <alignment/>
    </xf>
    <xf numFmtId="43" fontId="46" fillId="0" borderId="31" xfId="102" applyFont="1" applyBorder="1" applyAlignment="1">
      <alignment horizontal="center"/>
    </xf>
    <xf numFmtId="43" fontId="46" fillId="0" borderId="31" xfId="102" applyFont="1" applyBorder="1" applyAlignment="1">
      <alignment/>
    </xf>
    <xf numFmtId="0" fontId="25" fillId="0" borderId="26" xfId="0" applyNumberFormat="1" applyFont="1" applyFill="1" applyBorder="1" applyAlignment="1" applyProtection="1">
      <alignment wrapText="1"/>
      <protection/>
    </xf>
    <xf numFmtId="0" fontId="27" fillId="0" borderId="27" xfId="0" applyFont="1" applyBorder="1" applyAlignment="1" quotePrefix="1">
      <alignment horizontal="left"/>
    </xf>
    <xf numFmtId="0" fontId="25" fillId="0" borderId="26" xfId="0" applyNumberFormat="1" applyFont="1" applyFill="1" applyBorder="1" applyAlignment="1" applyProtection="1">
      <alignment horizontal="center" wrapText="1"/>
      <protection/>
    </xf>
    <xf numFmtId="1" fontId="22" fillId="0" borderId="0" xfId="0" applyNumberFormat="1" applyFont="1" applyBorder="1" applyAlignment="1">
      <alignment wrapText="1"/>
    </xf>
    <xf numFmtId="4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86" fontId="90" fillId="0" borderId="0" xfId="0" applyNumberFormat="1" applyFont="1" applyFill="1" applyBorder="1" applyAlignment="1" applyProtection="1">
      <alignment/>
      <protection/>
    </xf>
    <xf numFmtId="186" fontId="90" fillId="0" borderId="30" xfId="0" applyNumberFormat="1" applyFont="1" applyFill="1" applyBorder="1" applyAlignment="1" applyProtection="1">
      <alignment/>
      <protection/>
    </xf>
    <xf numFmtId="186" fontId="90" fillId="0" borderId="90" xfId="0" applyNumberFormat="1" applyFont="1" applyFill="1" applyBorder="1" applyAlignment="1" applyProtection="1">
      <alignment/>
      <protection/>
    </xf>
    <xf numFmtId="186" fontId="90" fillId="0" borderId="86" xfId="0" applyNumberFormat="1" applyFont="1" applyFill="1" applyBorder="1" applyAlignment="1" applyProtection="1">
      <alignment/>
      <protection/>
    </xf>
    <xf numFmtId="186" fontId="90" fillId="0" borderId="28" xfId="0" applyNumberFormat="1" applyFont="1" applyFill="1" applyBorder="1" applyAlignment="1" applyProtection="1">
      <alignment/>
      <protection/>
    </xf>
    <xf numFmtId="0" fontId="2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NumberFormat="1" applyFont="1" applyFill="1" applyBorder="1" applyAlignment="1" applyProtection="1">
      <alignment horizontal="left" vertical="center" wrapText="1"/>
      <protection/>
    </xf>
    <xf numFmtId="0" fontId="22" fillId="0" borderId="68" xfId="0" applyNumberFormat="1" applyFont="1" applyFill="1" applyBorder="1" applyAlignment="1" applyProtection="1">
      <alignment horizontal="left" vertic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71" fillId="0" borderId="27" xfId="0" applyNumberFormat="1" applyFont="1" applyFill="1" applyBorder="1" applyAlignment="1" applyProtection="1" quotePrefix="1">
      <alignment horizontal="left" vertical="center" wrapText="1"/>
      <protection/>
    </xf>
    <xf numFmtId="0" fontId="71" fillId="0" borderId="26" xfId="0" applyNumberFormat="1" applyFont="1" applyFill="1" applyBorder="1" applyAlignment="1" applyProtection="1" quotePrefix="1">
      <alignment horizontal="left" vertical="center" wrapText="1"/>
      <protection/>
    </xf>
    <xf numFmtId="0" fontId="71" fillId="0" borderId="68" xfId="0" applyNumberFormat="1" applyFont="1" applyFill="1" applyBorder="1" applyAlignment="1" applyProtection="1" quotePrefix="1">
      <alignment horizontal="left" vertical="center" wrapText="1"/>
      <protection/>
    </xf>
    <xf numFmtId="0" fontId="71" fillId="0" borderId="27" xfId="0" applyNumberFormat="1" applyFont="1" applyFill="1" applyBorder="1" applyAlignment="1" applyProtection="1">
      <alignment horizontal="left" vertical="center" wrapText="1"/>
      <protection/>
    </xf>
    <xf numFmtId="0" fontId="71" fillId="0" borderId="26" xfId="0" applyNumberFormat="1" applyFont="1" applyFill="1" applyBorder="1" applyAlignment="1" applyProtection="1">
      <alignment horizontal="left" vertical="center" wrapText="1"/>
      <protection/>
    </xf>
    <xf numFmtId="0" fontId="71" fillId="0" borderId="68" xfId="0" applyNumberFormat="1" applyFont="1" applyFill="1" applyBorder="1" applyAlignment="1" applyProtection="1">
      <alignment horizontal="left" vertical="center" wrapText="1"/>
      <protection/>
    </xf>
    <xf numFmtId="0" fontId="28" fillId="0" borderId="4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2" fillId="0" borderId="27" xfId="0" applyFont="1" applyBorder="1" applyAlignment="1" quotePrefix="1">
      <alignment horizontal="left" vertical="center"/>
    </xf>
    <xf numFmtId="0" fontId="21" fillId="0" borderId="26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26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68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27" xfId="0" applyFont="1" applyBorder="1" applyAlignment="1" quotePrefix="1">
      <alignment horizontal="left"/>
    </xf>
    <xf numFmtId="0" fontId="21" fillId="0" borderId="26" xfId="0" applyNumberFormat="1" applyFont="1" applyFill="1" applyBorder="1" applyAlignment="1" applyProtection="1">
      <alignment/>
      <protection/>
    </xf>
    <xf numFmtId="0" fontId="22" fillId="0" borderId="27" xfId="0" applyNumberFormat="1" applyFont="1" applyFill="1" applyBorder="1" applyAlignment="1" applyProtection="1" quotePrefix="1">
      <alignment horizontal="left" wrapText="1"/>
      <protection/>
    </xf>
    <xf numFmtId="0" fontId="21" fillId="0" borderId="26" xfId="0" applyNumberFormat="1" applyFont="1" applyFill="1" applyBorder="1" applyAlignment="1" applyProtection="1">
      <alignment wrapText="1"/>
      <protection/>
    </xf>
    <xf numFmtId="0" fontId="65" fillId="0" borderId="30" xfId="0" applyNumberFormat="1" applyFont="1" applyFill="1" applyBorder="1" applyAlignment="1" applyProtection="1">
      <alignment horizontal="center"/>
      <protection/>
    </xf>
    <xf numFmtId="0" fontId="22" fillId="0" borderId="27" xfId="0" applyNumberFormat="1" applyFont="1" applyFill="1" applyBorder="1" applyAlignment="1" applyProtection="1">
      <alignment horizontal="left" wrapText="1"/>
      <protection/>
    </xf>
    <xf numFmtId="0" fontId="27" fillId="0" borderId="27" xfId="0" applyNumberFormat="1" applyFont="1" applyFill="1" applyBorder="1" applyAlignment="1" applyProtection="1">
      <alignment horizontal="left"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1" fillId="0" borderId="68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34" xfId="0" applyNumberFormat="1" applyFont="1" applyFill="1" applyBorder="1" applyAlignment="1" applyProtection="1">
      <alignment horizontal="center" vertical="center" wrapText="1"/>
      <protection/>
    </xf>
    <xf numFmtId="0" fontId="96" fillId="0" borderId="31" xfId="0" applyNumberFormat="1" applyFont="1" applyFill="1" applyBorder="1" applyAlignment="1" applyProtection="1">
      <alignment horizontal="center" vertical="center" wrapText="1"/>
      <protection/>
    </xf>
    <xf numFmtId="0" fontId="92" fillId="0" borderId="34" xfId="0" applyNumberFormat="1" applyFont="1" applyFill="1" applyBorder="1" applyAlignment="1" applyProtection="1">
      <alignment horizontal="center" vertical="center"/>
      <protection/>
    </xf>
    <xf numFmtId="0" fontId="92" fillId="0" borderId="31" xfId="0" applyNumberFormat="1" applyFont="1" applyFill="1" applyBorder="1" applyAlignment="1" applyProtection="1">
      <alignment horizontal="center" vertical="center"/>
      <protection/>
    </xf>
    <xf numFmtId="0" fontId="95" fillId="0" borderId="34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2" fillId="0" borderId="35" xfId="0" applyNumberFormat="1" applyFont="1" applyFill="1" applyBorder="1" applyAlignment="1" applyProtection="1">
      <alignment horizontal="center" vertical="center" wrapText="1"/>
      <protection/>
    </xf>
    <xf numFmtId="0" fontId="92" fillId="0" borderId="76" xfId="0" applyNumberFormat="1" applyFont="1" applyFill="1" applyBorder="1" applyAlignment="1" applyProtection="1">
      <alignment horizontal="center" vertical="center" wrapText="1"/>
      <protection/>
    </xf>
    <xf numFmtId="0" fontId="94" fillId="0" borderId="34" xfId="0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5" fillId="0" borderId="34" xfId="0" applyNumberFormat="1" applyFont="1" applyFill="1" applyBorder="1" applyAlignment="1" applyProtection="1">
      <alignment horizontal="center" vertical="center" wrapText="1"/>
      <protection/>
    </xf>
    <xf numFmtId="0" fontId="95" fillId="0" borderId="31" xfId="0" applyNumberFormat="1" applyFont="1" applyFill="1" applyBorder="1" applyAlignment="1" applyProtection="1">
      <alignment horizontal="center" vertical="center" wrapText="1"/>
      <protection/>
    </xf>
    <xf numFmtId="0" fontId="94" fillId="0" borderId="34" xfId="0" applyNumberFormat="1" applyFont="1" applyFill="1" applyBorder="1" applyAlignment="1" applyProtection="1">
      <alignment horizontal="center" vertical="center" wrapText="1"/>
      <protection/>
    </xf>
    <xf numFmtId="0" fontId="94" fillId="0" borderId="31" xfId="0" applyNumberFormat="1" applyFont="1" applyFill="1" applyBorder="1" applyAlignment="1" applyProtection="1">
      <alignment horizontal="center" vertical="center" wrapText="1"/>
      <protection/>
    </xf>
    <xf numFmtId="0" fontId="54" fillId="0" borderId="99" xfId="0" applyFont="1" applyBorder="1" applyAlignment="1">
      <alignment horizontal="center" vertical="center"/>
    </xf>
    <xf numFmtId="0" fontId="54" fillId="0" borderId="128" xfId="0" applyFont="1" applyBorder="1" applyAlignment="1">
      <alignment horizontal="center" vertical="center"/>
    </xf>
    <xf numFmtId="0" fontId="54" fillId="0" borderId="103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27" fillId="0" borderId="56" xfId="0" applyNumberFormat="1" applyFont="1" applyFill="1" applyBorder="1" applyAlignment="1" applyProtection="1">
      <alignment horizontal="center"/>
      <protection/>
    </xf>
    <xf numFmtId="0" fontId="27" fillId="0" borderId="54" xfId="0" applyNumberFormat="1" applyFont="1" applyFill="1" applyBorder="1" applyAlignment="1" applyProtection="1">
      <alignment horizontal="center"/>
      <protection/>
    </xf>
    <xf numFmtId="2" fontId="55" fillId="0" borderId="102" xfId="0" applyNumberFormat="1" applyFont="1" applyBorder="1" applyAlignment="1">
      <alignment horizontal="center" wrapText="1"/>
    </xf>
    <xf numFmtId="2" fontId="55" fillId="0" borderId="130" xfId="0" applyNumberFormat="1" applyFont="1" applyBorder="1" applyAlignment="1">
      <alignment horizontal="center" wrapText="1"/>
    </xf>
    <xf numFmtId="2" fontId="55" fillId="0" borderId="102" xfId="0" applyNumberFormat="1" applyFont="1" applyBorder="1" applyAlignment="1">
      <alignment horizontal="center" vertical="center" wrapText="1"/>
    </xf>
    <xf numFmtId="2" fontId="55" fillId="0" borderId="130" xfId="0" applyNumberFormat="1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2" fontId="55" fillId="0" borderId="107" xfId="0" applyNumberFormat="1" applyFont="1" applyBorder="1" applyAlignment="1">
      <alignment horizontal="center" vertical="center" wrapText="1"/>
    </xf>
    <xf numFmtId="2" fontId="55" fillId="0" borderId="131" xfId="0" applyNumberFormat="1" applyFont="1" applyBorder="1" applyAlignment="1">
      <alignment horizontal="center" vertical="center" wrapText="1"/>
    </xf>
    <xf numFmtId="2" fontId="55" fillId="0" borderId="101" xfId="0" applyNumberFormat="1" applyFont="1" applyBorder="1" applyAlignment="1">
      <alignment horizontal="center" vertical="center" wrapText="1"/>
    </xf>
    <xf numFmtId="2" fontId="55" fillId="0" borderId="132" xfId="0" applyNumberFormat="1" applyFont="1" applyBorder="1" applyAlignment="1">
      <alignment horizontal="center" vertical="center" wrapText="1"/>
    </xf>
    <xf numFmtId="2" fontId="55" fillId="0" borderId="45" xfId="0" applyNumberFormat="1" applyFont="1" applyBorder="1" applyAlignment="1">
      <alignment horizontal="center" vertical="center" wrapText="1"/>
    </xf>
    <xf numFmtId="2" fontId="55" fillId="0" borderId="31" xfId="0" applyNumberFormat="1" applyFont="1" applyBorder="1" applyAlignment="1">
      <alignment horizontal="center" vertical="center" wrapText="1"/>
    </xf>
    <xf numFmtId="180" fontId="51" fillId="0" borderId="26" xfId="104" applyFont="1" applyFill="1" applyBorder="1" applyAlignment="1" applyProtection="1">
      <alignment/>
      <protection/>
    </xf>
    <xf numFmtId="186" fontId="46" fillId="0" borderId="88" xfId="0" applyNumberFormat="1" applyFont="1" applyBorder="1" applyAlignment="1">
      <alignment/>
    </xf>
    <xf numFmtId="186" fontId="46" fillId="0" borderId="133" xfId="0" applyNumberFormat="1" applyFont="1" applyBorder="1" applyAlignment="1">
      <alignment/>
    </xf>
    <xf numFmtId="186" fontId="75" fillId="0" borderId="88" xfId="0" applyNumberFormat="1" applyFont="1" applyFill="1" applyBorder="1" applyAlignment="1" applyProtection="1">
      <alignment/>
      <protection/>
    </xf>
    <xf numFmtId="186" fontId="75" fillId="0" borderId="134" xfId="0" applyNumberFormat="1" applyFont="1" applyFill="1" applyBorder="1" applyAlignment="1" applyProtection="1">
      <alignment/>
      <protection/>
    </xf>
    <xf numFmtId="186" fontId="39" fillId="0" borderId="32" xfId="0" applyNumberFormat="1" applyFont="1" applyFill="1" applyBorder="1" applyAlignment="1" applyProtection="1">
      <alignment/>
      <protection/>
    </xf>
    <xf numFmtId="186" fontId="39" fillId="0" borderId="31" xfId="0" applyNumberFormat="1" applyFont="1" applyFill="1" applyBorder="1" applyAlignment="1" applyProtection="1">
      <alignment/>
      <protection/>
    </xf>
    <xf numFmtId="186" fontId="39" fillId="0" borderId="27" xfId="0" applyNumberFormat="1" applyFont="1" applyFill="1" applyBorder="1" applyAlignment="1" applyProtection="1">
      <alignment/>
      <protection/>
    </xf>
    <xf numFmtId="186" fontId="51" fillId="0" borderId="41" xfId="104" applyNumberFormat="1" applyFont="1" applyFill="1" applyBorder="1" applyAlignment="1" applyProtection="1">
      <alignment/>
      <protection/>
    </xf>
    <xf numFmtId="186" fontId="39" fillId="0" borderId="39" xfId="0" applyNumberFormat="1" applyFont="1" applyFill="1" applyBorder="1" applyAlignment="1" applyProtection="1">
      <alignment/>
      <protection/>
    </xf>
    <xf numFmtId="186" fontId="51" fillId="0" borderId="39" xfId="104" applyNumberFormat="1" applyFont="1" applyFill="1" applyBorder="1" applyAlignment="1" applyProtection="1">
      <alignment horizontal="center"/>
      <protection/>
    </xf>
    <xf numFmtId="186" fontId="51" fillId="0" borderId="39" xfId="104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244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244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4587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1047750</xdr:colOff>
      <xdr:row>45</xdr:row>
      <xdr:rowOff>638175</xdr:rowOff>
    </xdr:to>
    <xdr:sp>
      <xdr:nvSpPr>
        <xdr:cNvPr id="6" name="Line 2"/>
        <xdr:cNvSpPr>
          <a:spLocks/>
        </xdr:cNvSpPr>
      </xdr:nvSpPr>
      <xdr:spPr>
        <a:xfrm>
          <a:off x="0" y="124396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L11" sqref="L11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6" customWidth="1"/>
    <col min="5" max="5" width="44.7109375" style="4" customWidth="1"/>
    <col min="6" max="6" width="17.5742187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48" customHeight="1">
      <c r="A1" s="821" t="s">
        <v>301</v>
      </c>
      <c r="B1" s="821"/>
      <c r="C1" s="821"/>
      <c r="D1" s="821"/>
      <c r="E1" s="821"/>
      <c r="F1" s="821"/>
      <c r="G1" s="821"/>
      <c r="H1" s="821"/>
    </row>
    <row r="2" spans="1:8" s="53" customFormat="1" ht="26.25" customHeight="1">
      <c r="A2" s="821" t="s">
        <v>34</v>
      </c>
      <c r="B2" s="821"/>
      <c r="C2" s="821"/>
      <c r="D2" s="821"/>
      <c r="E2" s="821"/>
      <c r="F2" s="821"/>
      <c r="G2" s="822"/>
      <c r="H2" s="822"/>
    </row>
    <row r="3" spans="1:5" ht="21.75" customHeight="1">
      <c r="A3" s="832" t="s">
        <v>322</v>
      </c>
      <c r="B3" s="832"/>
      <c r="C3" s="832"/>
      <c r="D3" s="832"/>
      <c r="E3" s="593">
        <v>7.5345</v>
      </c>
    </row>
    <row r="4" spans="1:9" ht="27.75" customHeight="1">
      <c r="A4" s="55"/>
      <c r="B4" s="56"/>
      <c r="C4" s="56"/>
      <c r="D4" s="57"/>
      <c r="E4" s="58"/>
      <c r="F4" s="59" t="s">
        <v>290</v>
      </c>
      <c r="G4" s="59" t="s">
        <v>302</v>
      </c>
      <c r="H4" s="60" t="s">
        <v>303</v>
      </c>
      <c r="I4" s="75"/>
    </row>
    <row r="5" spans="1:9" ht="15.75" customHeight="1">
      <c r="A5" s="806" t="s">
        <v>35</v>
      </c>
      <c r="B5" s="807"/>
      <c r="C5" s="807"/>
      <c r="D5" s="807"/>
      <c r="E5" s="808"/>
      <c r="F5" s="317">
        <v>5768776.5</v>
      </c>
      <c r="G5" s="317">
        <v>5389947.5</v>
      </c>
      <c r="H5" s="317">
        <v>5305867.5</v>
      </c>
      <c r="I5" s="75"/>
    </row>
    <row r="6" spans="1:9" ht="18" customHeight="1">
      <c r="A6" s="816" t="s">
        <v>321</v>
      </c>
      <c r="B6" s="817"/>
      <c r="C6" s="817"/>
      <c r="D6" s="817"/>
      <c r="E6" s="818"/>
      <c r="F6" s="592">
        <f>F5/E3</f>
        <v>765648.218196297</v>
      </c>
      <c r="G6" s="592">
        <f>G5/E3</f>
        <v>715368.9694073927</v>
      </c>
      <c r="H6" s="592">
        <f>H5/E3</f>
        <v>704209.6356758908</v>
      </c>
      <c r="I6" s="75"/>
    </row>
    <row r="7" spans="1:8" ht="18.75" customHeight="1">
      <c r="A7" s="806" t="s">
        <v>0</v>
      </c>
      <c r="B7" s="807"/>
      <c r="C7" s="807"/>
      <c r="D7" s="807"/>
      <c r="E7" s="808"/>
      <c r="F7" s="317">
        <v>5768776.5</v>
      </c>
      <c r="G7" s="317">
        <v>5389947.5</v>
      </c>
      <c r="H7" s="317">
        <v>5305867.5</v>
      </c>
    </row>
    <row r="8" spans="1:8" ht="15" customHeight="1">
      <c r="A8" s="816" t="s">
        <v>323</v>
      </c>
      <c r="B8" s="817"/>
      <c r="C8" s="817"/>
      <c r="D8" s="817"/>
      <c r="E8" s="818"/>
      <c r="F8" s="592">
        <f>F7/E3</f>
        <v>765648.218196297</v>
      </c>
      <c r="G8" s="592">
        <f>G7/E3</f>
        <v>715368.9694073927</v>
      </c>
      <c r="H8" s="592">
        <f>H7/E3</f>
        <v>704209.6356758908</v>
      </c>
    </row>
    <row r="9" spans="1:8" ht="15.75" customHeight="1">
      <c r="A9" s="823" t="s">
        <v>1</v>
      </c>
      <c r="B9" s="824"/>
      <c r="C9" s="824"/>
      <c r="D9" s="824"/>
      <c r="E9" s="824"/>
      <c r="F9" s="420"/>
      <c r="G9" s="420"/>
      <c r="H9" s="420"/>
    </row>
    <row r="10" spans="1:8" ht="18" customHeight="1">
      <c r="A10" s="837" t="s">
        <v>36</v>
      </c>
      <c r="B10" s="838"/>
      <c r="C10" s="838"/>
      <c r="D10" s="838"/>
      <c r="E10" s="839"/>
      <c r="F10" s="317">
        <v>5768776.5</v>
      </c>
      <c r="G10" s="317">
        <v>5389947.5</v>
      </c>
      <c r="H10" s="317">
        <v>5305867.5</v>
      </c>
    </row>
    <row r="11" spans="1:8" ht="15.75" customHeight="1">
      <c r="A11" s="840" t="s">
        <v>324</v>
      </c>
      <c r="B11" s="841"/>
      <c r="C11" s="841"/>
      <c r="D11" s="841"/>
      <c r="E11" s="842"/>
      <c r="F11" s="592">
        <f>F10/E3</f>
        <v>765648.218196297</v>
      </c>
      <c r="G11" s="592">
        <f>G10/E3</f>
        <v>715368.9694073927</v>
      </c>
      <c r="H11" s="592">
        <f>H10/E3</f>
        <v>704209.6356758908</v>
      </c>
    </row>
    <row r="12" spans="1:8" ht="18" customHeight="1">
      <c r="A12" s="825" t="s">
        <v>2</v>
      </c>
      <c r="B12" s="826"/>
      <c r="C12" s="826"/>
      <c r="D12" s="826"/>
      <c r="E12" s="827"/>
      <c r="F12" s="317">
        <v>5768776.5</v>
      </c>
      <c r="G12" s="317">
        <v>5389947.5</v>
      </c>
      <c r="H12" s="317">
        <v>5305867.5</v>
      </c>
    </row>
    <row r="13" spans="1:8" ht="15" customHeight="1">
      <c r="A13" s="813" t="s">
        <v>325</v>
      </c>
      <c r="B13" s="814"/>
      <c r="C13" s="814"/>
      <c r="D13" s="814"/>
      <c r="E13" s="815"/>
      <c r="F13" s="592">
        <f>F12/E3</f>
        <v>765648.218196297</v>
      </c>
      <c r="G13" s="592">
        <f>G12/E3</f>
        <v>715368.9694073927</v>
      </c>
      <c r="H13" s="592">
        <f>H12/E3</f>
        <v>704209.6356758908</v>
      </c>
    </row>
    <row r="14" spans="1:8" ht="16.5" customHeight="1">
      <c r="A14" s="828" t="s">
        <v>3</v>
      </c>
      <c r="B14" s="829"/>
      <c r="C14" s="829"/>
      <c r="D14" s="829"/>
      <c r="E14" s="829"/>
      <c r="F14" s="100">
        <v>0</v>
      </c>
      <c r="G14" s="100"/>
      <c r="H14" s="100">
        <v>0</v>
      </c>
    </row>
    <row r="15" spans="1:8" ht="18.75" customHeight="1">
      <c r="A15" s="830" t="s">
        <v>4</v>
      </c>
      <c r="B15" s="831"/>
      <c r="C15" s="831"/>
      <c r="D15" s="831"/>
      <c r="E15" s="831"/>
      <c r="F15" s="100">
        <f>+F5-F10</f>
        <v>0</v>
      </c>
      <c r="G15" s="100">
        <f>+G5-G10</f>
        <v>0</v>
      </c>
      <c r="H15" s="100">
        <f>+H5-H10</f>
        <v>0</v>
      </c>
    </row>
    <row r="16" spans="1:8" ht="18.75" customHeight="1">
      <c r="A16" s="809"/>
      <c r="B16" s="810"/>
      <c r="C16" s="810"/>
      <c r="D16" s="810"/>
      <c r="E16" s="810"/>
      <c r="F16" s="811"/>
      <c r="G16" s="811"/>
      <c r="H16" s="812"/>
    </row>
    <row r="17" spans="1:8" ht="27.75" customHeight="1">
      <c r="A17" s="101"/>
      <c r="B17" s="102"/>
      <c r="C17" s="102"/>
      <c r="D17" s="103"/>
      <c r="E17" s="104"/>
      <c r="F17" s="59" t="s">
        <v>290</v>
      </c>
      <c r="G17" s="59" t="s">
        <v>302</v>
      </c>
      <c r="H17" s="60" t="s">
        <v>310</v>
      </c>
    </row>
    <row r="18" spans="1:8" ht="22.5" customHeight="1">
      <c r="A18" s="834" t="s">
        <v>5</v>
      </c>
      <c r="B18" s="835"/>
      <c r="C18" s="835"/>
      <c r="D18" s="835"/>
      <c r="E18" s="836"/>
      <c r="F18" s="63">
        <v>0</v>
      </c>
      <c r="G18" s="61">
        <v>0</v>
      </c>
      <c r="H18" s="62">
        <v>0</v>
      </c>
    </row>
    <row r="19" spans="1:8" s="48" customFormat="1" ht="18.75" customHeight="1">
      <c r="A19" s="819"/>
      <c r="B19" s="820"/>
      <c r="C19" s="820"/>
      <c r="D19" s="820"/>
      <c r="E19" s="820"/>
      <c r="F19" s="811"/>
      <c r="G19" s="811"/>
      <c r="H19" s="812"/>
    </row>
    <row r="20" spans="1:8" s="48" customFormat="1" ht="27.75" customHeight="1">
      <c r="A20" s="55"/>
      <c r="B20" s="56"/>
      <c r="C20" s="56"/>
      <c r="D20" s="57"/>
      <c r="E20" s="58"/>
      <c r="F20" s="59" t="s">
        <v>290</v>
      </c>
      <c r="G20" s="59" t="s">
        <v>302</v>
      </c>
      <c r="H20" s="60" t="s">
        <v>303</v>
      </c>
    </row>
    <row r="21" spans="1:8" s="48" customFormat="1" ht="15.75" customHeight="1">
      <c r="A21" s="833" t="s">
        <v>6</v>
      </c>
      <c r="B21" s="831"/>
      <c r="C21" s="831"/>
      <c r="D21" s="831"/>
      <c r="E21" s="831"/>
      <c r="F21" s="61"/>
      <c r="G21" s="61"/>
      <c r="H21" s="61"/>
    </row>
    <row r="22" spans="1:8" s="48" customFormat="1" ht="16.5" customHeight="1">
      <c r="A22" s="833" t="s">
        <v>7</v>
      </c>
      <c r="B22" s="831"/>
      <c r="C22" s="831"/>
      <c r="D22" s="831"/>
      <c r="E22" s="831"/>
      <c r="F22" s="61"/>
      <c r="G22" s="61"/>
      <c r="H22" s="61"/>
    </row>
    <row r="23" spans="1:8" s="48" customFormat="1" ht="16.5" customHeight="1">
      <c r="A23" s="830" t="s">
        <v>8</v>
      </c>
      <c r="B23" s="831"/>
      <c r="C23" s="831"/>
      <c r="D23" s="831"/>
      <c r="E23" s="831"/>
      <c r="F23" s="61"/>
      <c r="G23" s="61"/>
      <c r="H23" s="61"/>
    </row>
    <row r="24" spans="1:8" s="48" customFormat="1" ht="15" customHeight="1">
      <c r="A24" s="796"/>
      <c r="B24" s="114"/>
      <c r="C24" s="795"/>
      <c r="D24" s="797"/>
      <c r="E24" s="114"/>
      <c r="F24" s="64"/>
      <c r="G24" s="64"/>
      <c r="H24" s="64"/>
    </row>
    <row r="25" spans="1:8" s="48" customFormat="1" ht="15.75" customHeight="1">
      <c r="A25" s="830" t="s">
        <v>9</v>
      </c>
      <c r="B25" s="831"/>
      <c r="C25" s="831"/>
      <c r="D25" s="831"/>
      <c r="E25" s="831"/>
      <c r="F25" s="61">
        <f>SUM(F15,F18,F23)</f>
        <v>0</v>
      </c>
      <c r="G25" s="61">
        <f>SUM(G15,G18,G23)</f>
        <v>0</v>
      </c>
      <c r="H25" s="61">
        <f>SUM(H15,H18,H23)</f>
        <v>0</v>
      </c>
    </row>
    <row r="26" spans="1:5" s="48" customFormat="1" ht="18" customHeight="1">
      <c r="A26" s="65"/>
      <c r="B26" s="54"/>
      <c r="C26" s="54"/>
      <c r="D26" s="54"/>
      <c r="E26" s="54"/>
    </row>
    <row r="27" ht="12.75">
      <c r="A27" s="4" t="s">
        <v>298</v>
      </c>
    </row>
    <row r="28" spans="6:7" ht="12.75">
      <c r="F28" s="4" t="s">
        <v>52</v>
      </c>
      <c r="G28" s="4" t="s">
        <v>54</v>
      </c>
    </row>
    <row r="29" ht="12.75">
      <c r="G29" s="4" t="s">
        <v>53</v>
      </c>
    </row>
  </sheetData>
  <sheetProtection/>
  <mergeCells count="21">
    <mergeCell ref="A25:E25"/>
    <mergeCell ref="A21:E21"/>
    <mergeCell ref="A22:E22"/>
    <mergeCell ref="A23:E23"/>
    <mergeCell ref="A18:E18"/>
    <mergeCell ref="A6:E6"/>
    <mergeCell ref="A10:E10"/>
    <mergeCell ref="A11:E11"/>
    <mergeCell ref="A1:H1"/>
    <mergeCell ref="A2:H2"/>
    <mergeCell ref="A9:E9"/>
    <mergeCell ref="A12:E12"/>
    <mergeCell ref="A14:E14"/>
    <mergeCell ref="A15:E15"/>
    <mergeCell ref="A3:D3"/>
    <mergeCell ref="A5:E5"/>
    <mergeCell ref="A16:H16"/>
    <mergeCell ref="A13:E13"/>
    <mergeCell ref="A7:E7"/>
    <mergeCell ref="A8:E8"/>
    <mergeCell ref="A19:H19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PageLayoutView="0" workbookViewId="0" topLeftCell="A28">
      <selection activeCell="P42" sqref="P42"/>
    </sheetView>
  </sheetViews>
  <sheetFormatPr defaultColWidth="9.140625" defaultRowHeight="12.75"/>
  <cols>
    <col min="2" max="2" width="1.28515625" style="0" customWidth="1"/>
    <col min="7" max="7" width="15.57421875" style="0" customWidth="1"/>
    <col min="8" max="8" width="14.140625" style="0" customWidth="1"/>
    <col min="9" max="9" width="15.57421875" style="0" customWidth="1"/>
    <col min="10" max="10" width="13.421875" style="0" customWidth="1"/>
    <col min="11" max="12" width="15.28125" style="0" customWidth="1"/>
    <col min="13" max="13" width="6.421875" style="0" customWidth="1"/>
    <col min="14" max="14" width="14.28125" style="0" bestFit="1" customWidth="1"/>
  </cols>
  <sheetData>
    <row r="1" spans="1:13" ht="14.25">
      <c r="A1" s="206" t="s">
        <v>97</v>
      </c>
      <c r="B1" s="206"/>
      <c r="C1" s="206"/>
      <c r="D1" s="207" t="s">
        <v>59</v>
      </c>
      <c r="E1" s="207"/>
      <c r="F1" s="207"/>
      <c r="G1" s="206"/>
      <c r="H1" s="206"/>
      <c r="I1" s="206"/>
      <c r="J1" s="206"/>
      <c r="K1" s="206"/>
      <c r="L1" s="206"/>
      <c r="M1" s="206"/>
    </row>
    <row r="2" spans="1:13" ht="15">
      <c r="A2" s="206" t="s">
        <v>98</v>
      </c>
      <c r="B2" s="206"/>
      <c r="C2" s="206"/>
      <c r="D2" s="208" t="s">
        <v>99</v>
      </c>
      <c r="E2" s="207"/>
      <c r="F2" s="207"/>
      <c r="G2" s="206"/>
      <c r="H2" s="206"/>
      <c r="I2" s="206"/>
      <c r="J2" s="206"/>
      <c r="K2" s="206"/>
      <c r="L2" s="206"/>
      <c r="M2" s="206"/>
    </row>
    <row r="3" spans="1:13" ht="14.25">
      <c r="A3" s="206" t="s">
        <v>100</v>
      </c>
      <c r="B3" s="206"/>
      <c r="C3" s="206"/>
      <c r="D3" s="207">
        <v>21</v>
      </c>
      <c r="E3" s="207"/>
      <c r="F3" s="207"/>
      <c r="G3" s="206"/>
      <c r="H3" s="206"/>
      <c r="I3" s="206"/>
      <c r="J3" s="206"/>
      <c r="K3" s="206"/>
      <c r="L3" s="206"/>
      <c r="M3" s="206"/>
    </row>
    <row r="4" spans="1:13" ht="14.25">
      <c r="A4" s="206" t="s">
        <v>101</v>
      </c>
      <c r="B4" s="206"/>
      <c r="C4" s="206"/>
      <c r="D4" s="207">
        <v>8510</v>
      </c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4.25">
      <c r="A5" s="206" t="s">
        <v>400</v>
      </c>
      <c r="B5" s="206"/>
      <c r="C5" s="206"/>
      <c r="D5" s="207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4.25">
      <c r="A6" s="206" t="s">
        <v>401</v>
      </c>
      <c r="B6" s="206"/>
      <c r="C6" s="206"/>
      <c r="D6" s="207"/>
      <c r="E6" s="206"/>
      <c r="F6" s="206"/>
      <c r="G6" s="206"/>
      <c r="H6" s="206"/>
      <c r="I6" s="206"/>
      <c r="J6" s="206"/>
      <c r="K6" s="206"/>
      <c r="L6" s="206"/>
      <c r="M6" s="206"/>
    </row>
    <row r="7" spans="1:13" ht="14.25">
      <c r="A7" s="206"/>
      <c r="B7" s="206"/>
      <c r="C7" s="206"/>
      <c r="D7" s="207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4.25">
      <c r="A8" s="206" t="s">
        <v>299</v>
      </c>
      <c r="B8" s="206"/>
      <c r="C8" s="206"/>
      <c r="D8" s="207"/>
      <c r="E8" s="206"/>
      <c r="F8" s="206"/>
      <c r="G8" s="206"/>
      <c r="H8" s="206"/>
      <c r="I8" s="206"/>
      <c r="J8" s="206"/>
      <c r="K8" s="206"/>
      <c r="L8" s="206"/>
      <c r="M8" s="206"/>
    </row>
    <row r="9" spans="1:13" ht="14.25">
      <c r="A9" s="206"/>
      <c r="B9" s="206"/>
      <c r="C9" s="206"/>
      <c r="D9" s="207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4.25">
      <c r="A10" s="843" t="s">
        <v>300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314"/>
      <c r="M10" s="206"/>
    </row>
    <row r="11" spans="1:13" ht="14.25">
      <c r="A11" s="206"/>
      <c r="B11" s="206"/>
      <c r="C11" s="207"/>
      <c r="D11" s="207"/>
      <c r="E11" s="207"/>
      <c r="F11" s="207"/>
      <c r="G11" s="207"/>
      <c r="H11" s="207"/>
      <c r="I11" s="206"/>
      <c r="J11" s="206"/>
      <c r="K11" s="206"/>
      <c r="L11" s="206"/>
      <c r="M11" s="206"/>
    </row>
    <row r="12" spans="1:14" ht="28.5">
      <c r="A12" s="421" t="s">
        <v>102</v>
      </c>
      <c r="B12" s="209"/>
      <c r="C12" s="423"/>
      <c r="D12" s="423" t="s">
        <v>103</v>
      </c>
      <c r="E12" s="423"/>
      <c r="F12" s="423"/>
      <c r="G12" s="423"/>
      <c r="H12" s="423"/>
      <c r="I12" s="423"/>
      <c r="J12" s="424"/>
      <c r="K12" s="422" t="s">
        <v>104</v>
      </c>
      <c r="L12" s="210" t="s">
        <v>313</v>
      </c>
      <c r="M12" s="318" t="s">
        <v>312</v>
      </c>
      <c r="N12" s="4"/>
    </row>
    <row r="13" spans="1:14" ht="15">
      <c r="A13" s="246" t="s">
        <v>105</v>
      </c>
      <c r="B13" s="208">
        <v>6</v>
      </c>
      <c r="C13" s="208" t="s">
        <v>0</v>
      </c>
      <c r="D13" s="206"/>
      <c r="E13" s="206"/>
      <c r="F13" s="206"/>
      <c r="G13" s="206"/>
      <c r="H13" s="206"/>
      <c r="I13" s="206"/>
      <c r="J13" s="206"/>
      <c r="K13" s="335"/>
      <c r="L13" s="337"/>
      <c r="M13" s="252"/>
      <c r="N13" s="4"/>
    </row>
    <row r="14" spans="1:14" ht="15">
      <c r="A14" s="246">
        <v>634</v>
      </c>
      <c r="B14" s="208" t="s">
        <v>226</v>
      </c>
      <c r="C14" s="208"/>
      <c r="D14" s="206"/>
      <c r="E14" s="206"/>
      <c r="F14" s="206"/>
      <c r="G14" s="206"/>
      <c r="H14" s="206"/>
      <c r="I14" s="206"/>
      <c r="J14" s="206"/>
      <c r="K14" s="336">
        <v>0</v>
      </c>
      <c r="L14" s="336">
        <f>K14/M14</f>
        <v>0</v>
      </c>
      <c r="M14" s="892">
        <v>7.5345</v>
      </c>
      <c r="N14" s="383"/>
    </row>
    <row r="15" spans="1:14" ht="15">
      <c r="A15" s="411">
        <v>63414</v>
      </c>
      <c r="B15" s="206" t="s">
        <v>227</v>
      </c>
      <c r="C15" s="208"/>
      <c r="D15" s="206"/>
      <c r="E15" s="206"/>
      <c r="F15" s="206"/>
      <c r="G15" s="206"/>
      <c r="H15" s="206"/>
      <c r="I15" s="206"/>
      <c r="J15" s="206"/>
      <c r="K15" s="337">
        <v>0</v>
      </c>
      <c r="L15" s="336">
        <f aca="true" t="shared" si="0" ref="L15:L31">K15/M15</f>
        <v>0</v>
      </c>
      <c r="M15" s="892">
        <v>7.5345</v>
      </c>
      <c r="N15" s="383"/>
    </row>
    <row r="16" spans="1:14" ht="15">
      <c r="A16" s="246">
        <v>636</v>
      </c>
      <c r="B16" s="208" t="s">
        <v>228</v>
      </c>
      <c r="C16" s="208"/>
      <c r="D16" s="206"/>
      <c r="E16" s="206"/>
      <c r="F16" s="206"/>
      <c r="G16" s="206"/>
      <c r="H16" s="206"/>
      <c r="I16" s="206"/>
      <c r="J16" s="206"/>
      <c r="K16" s="336">
        <f>SUM(K17)</f>
        <v>205940</v>
      </c>
      <c r="L16" s="336">
        <f t="shared" si="0"/>
        <v>27332.93516490809</v>
      </c>
      <c r="M16" s="892">
        <v>7.5345</v>
      </c>
      <c r="N16" s="383"/>
    </row>
    <row r="17" spans="1:14" ht="14.25">
      <c r="A17" s="252">
        <v>63612</v>
      </c>
      <c r="B17" s="206" t="s">
        <v>229</v>
      </c>
      <c r="C17" s="206"/>
      <c r="D17" s="206"/>
      <c r="E17" s="206"/>
      <c r="F17" s="206"/>
      <c r="G17" s="206"/>
      <c r="H17" s="206"/>
      <c r="I17" s="206"/>
      <c r="J17" s="206"/>
      <c r="K17" s="338">
        <v>205940</v>
      </c>
      <c r="L17" s="336">
        <f t="shared" si="0"/>
        <v>27332.93516490809</v>
      </c>
      <c r="M17" s="892">
        <v>7.5345</v>
      </c>
      <c r="N17" s="383"/>
    </row>
    <row r="18" spans="1:14" ht="15">
      <c r="A18" s="412">
        <v>639</v>
      </c>
      <c r="B18" s="208" t="s">
        <v>230</v>
      </c>
      <c r="C18" s="118"/>
      <c r="D18" s="118"/>
      <c r="E18" s="118"/>
      <c r="F18" s="118"/>
      <c r="G18" s="118"/>
      <c r="H18" s="118"/>
      <c r="I18" s="118"/>
      <c r="J18" s="118"/>
      <c r="K18" s="339">
        <f>SUM(K19)</f>
        <v>445459</v>
      </c>
      <c r="L18" s="336">
        <f t="shared" si="0"/>
        <v>59122.5695135709</v>
      </c>
      <c r="M18" s="892">
        <v>7.5345</v>
      </c>
      <c r="N18" s="383"/>
    </row>
    <row r="19" spans="1:14" ht="14.25">
      <c r="A19" s="252">
        <v>63931</v>
      </c>
      <c r="B19" s="206" t="s">
        <v>231</v>
      </c>
      <c r="C19" s="206"/>
      <c r="D19" s="206"/>
      <c r="E19" s="206"/>
      <c r="F19" s="206"/>
      <c r="G19" s="206"/>
      <c r="H19" s="206"/>
      <c r="I19" s="206"/>
      <c r="J19" s="206"/>
      <c r="K19" s="338">
        <v>445459</v>
      </c>
      <c r="L19" s="336">
        <f t="shared" si="0"/>
        <v>59122.5695135709</v>
      </c>
      <c r="M19" s="892">
        <v>7.5345</v>
      </c>
      <c r="N19" s="383"/>
    </row>
    <row r="20" spans="1:14" ht="14.25">
      <c r="A20" s="252"/>
      <c r="B20" s="206"/>
      <c r="C20" s="206"/>
      <c r="D20" s="206"/>
      <c r="E20" s="206"/>
      <c r="F20" s="206"/>
      <c r="G20" s="206"/>
      <c r="H20" s="206"/>
      <c r="I20" s="206"/>
      <c r="J20" s="206"/>
      <c r="K20" s="338"/>
      <c r="L20" s="336"/>
      <c r="M20" s="892"/>
      <c r="N20" s="383"/>
    </row>
    <row r="21" spans="1:14" ht="15">
      <c r="A21" s="250">
        <v>652</v>
      </c>
      <c r="B21" s="208" t="s">
        <v>107</v>
      </c>
      <c r="C21" s="206"/>
      <c r="D21" s="206"/>
      <c r="E21" s="206"/>
      <c r="F21" s="206"/>
      <c r="G21" s="206"/>
      <c r="H21" s="206"/>
      <c r="I21" s="206"/>
      <c r="J21" s="206"/>
      <c r="K21" s="339">
        <f>SUM(K22)</f>
        <v>1180547.5</v>
      </c>
      <c r="L21" s="336">
        <f t="shared" si="0"/>
        <v>156685.57966686573</v>
      </c>
      <c r="M21" s="892">
        <v>7.5345</v>
      </c>
      <c r="N21" s="383"/>
    </row>
    <row r="22" spans="1:14" ht="14.25">
      <c r="A22" s="252">
        <v>65264</v>
      </c>
      <c r="B22" s="206" t="s">
        <v>232</v>
      </c>
      <c r="C22" s="206"/>
      <c r="D22" s="206"/>
      <c r="E22" s="206"/>
      <c r="F22" s="206"/>
      <c r="G22" s="206"/>
      <c r="H22" s="206"/>
      <c r="I22" s="206"/>
      <c r="J22" s="206"/>
      <c r="K22" s="338">
        <v>1180547.5</v>
      </c>
      <c r="L22" s="336">
        <f t="shared" si="0"/>
        <v>156685.57966686573</v>
      </c>
      <c r="M22" s="892">
        <v>7.5345</v>
      </c>
      <c r="N22" s="383"/>
    </row>
    <row r="23" spans="1:14" ht="15">
      <c r="A23" s="250">
        <v>661</v>
      </c>
      <c r="B23" s="208" t="s">
        <v>233</v>
      </c>
      <c r="C23" s="208"/>
      <c r="D23" s="208"/>
      <c r="E23" s="208"/>
      <c r="F23" s="208"/>
      <c r="G23" s="208"/>
      <c r="H23" s="208"/>
      <c r="I23" s="208"/>
      <c r="J23" s="208"/>
      <c r="K23" s="339">
        <f>SUM(K24)</f>
        <v>36830</v>
      </c>
      <c r="L23" s="336">
        <f t="shared" si="0"/>
        <v>4888.181033910677</v>
      </c>
      <c r="M23" s="892">
        <v>7.5345</v>
      </c>
      <c r="N23" s="383"/>
    </row>
    <row r="24" spans="1:14" ht="14.25">
      <c r="A24" s="252">
        <v>66151</v>
      </c>
      <c r="B24" s="206" t="s">
        <v>234</v>
      </c>
      <c r="C24" s="206"/>
      <c r="D24" s="206"/>
      <c r="E24" s="206"/>
      <c r="F24" s="206"/>
      <c r="G24" s="206"/>
      <c r="H24" s="206"/>
      <c r="I24" s="206"/>
      <c r="J24" s="206"/>
      <c r="K24" s="338">
        <v>36830</v>
      </c>
      <c r="L24" s="336">
        <f t="shared" si="0"/>
        <v>4888.181033910677</v>
      </c>
      <c r="M24" s="892">
        <v>7.5345</v>
      </c>
      <c r="N24" s="383"/>
    </row>
    <row r="25" spans="1:14" ht="12.75">
      <c r="A25" s="213"/>
      <c r="B25" s="118"/>
      <c r="C25" s="118"/>
      <c r="D25" s="118"/>
      <c r="E25" s="118"/>
      <c r="F25" s="118"/>
      <c r="G25" s="118"/>
      <c r="H25" s="118"/>
      <c r="I25" s="118"/>
      <c r="J25" s="118"/>
      <c r="K25" s="328"/>
      <c r="L25" s="336"/>
      <c r="M25" s="892"/>
      <c r="N25" s="4"/>
    </row>
    <row r="26" spans="1:14" ht="15">
      <c r="A26" s="250"/>
      <c r="B26" s="208"/>
      <c r="C26" s="208"/>
      <c r="D26" s="208"/>
      <c r="E26" s="208"/>
      <c r="F26" s="208"/>
      <c r="G26" s="208"/>
      <c r="H26" s="208"/>
      <c r="I26" s="208"/>
      <c r="J26" s="208"/>
      <c r="K26" s="339"/>
      <c r="L26" s="336"/>
      <c r="M26" s="892"/>
      <c r="N26" s="4"/>
    </row>
    <row r="27" spans="1:14" ht="14.25">
      <c r="A27" s="252"/>
      <c r="B27" s="206"/>
      <c r="C27" s="206"/>
      <c r="D27" s="206"/>
      <c r="E27" s="206"/>
      <c r="F27" s="206"/>
      <c r="G27" s="206"/>
      <c r="H27" s="206"/>
      <c r="I27" s="206"/>
      <c r="J27" s="206"/>
      <c r="K27" s="338"/>
      <c r="L27" s="336"/>
      <c r="M27" s="892"/>
      <c r="N27" s="4"/>
    </row>
    <row r="28" spans="1:14" ht="15">
      <c r="A28" s="250">
        <v>671</v>
      </c>
      <c r="B28" s="208" t="s">
        <v>235</v>
      </c>
      <c r="C28" s="208"/>
      <c r="D28" s="208"/>
      <c r="E28" s="208"/>
      <c r="F28" s="208"/>
      <c r="G28" s="208"/>
      <c r="H28" s="208"/>
      <c r="I28" s="208"/>
      <c r="J28" s="208"/>
      <c r="K28" s="339">
        <f>K29</f>
        <v>3900000</v>
      </c>
      <c r="L28" s="336">
        <f t="shared" si="0"/>
        <v>517618.9528170416</v>
      </c>
      <c r="M28" s="892">
        <v>7.5345</v>
      </c>
      <c r="N28" s="383"/>
    </row>
    <row r="29" spans="1:14" ht="14.25">
      <c r="A29" s="252">
        <v>67111</v>
      </c>
      <c r="B29" s="206" t="s">
        <v>236</v>
      </c>
      <c r="C29" s="206"/>
      <c r="D29" s="206"/>
      <c r="E29" s="206"/>
      <c r="F29" s="206"/>
      <c r="G29" s="206"/>
      <c r="H29" s="206"/>
      <c r="I29" s="206"/>
      <c r="J29" s="206"/>
      <c r="K29" s="338">
        <v>3900000</v>
      </c>
      <c r="L29" s="336">
        <f t="shared" si="0"/>
        <v>517618.9528170416</v>
      </c>
      <c r="M29" s="892">
        <v>7.5345</v>
      </c>
      <c r="N29" s="383"/>
    </row>
    <row r="30" spans="1:14" ht="14.25">
      <c r="A30" s="413"/>
      <c r="B30" s="206"/>
      <c r="C30" s="206"/>
      <c r="D30" s="206"/>
      <c r="E30" s="206"/>
      <c r="F30" s="206"/>
      <c r="G30" s="206"/>
      <c r="H30" s="206"/>
      <c r="I30" s="206"/>
      <c r="J30" s="206"/>
      <c r="K30" s="337"/>
      <c r="L30" s="385"/>
      <c r="M30" s="893"/>
      <c r="N30" s="4"/>
    </row>
    <row r="31" spans="1:14" ht="15">
      <c r="A31" s="342" t="s">
        <v>112</v>
      </c>
      <c r="B31" s="243"/>
      <c r="C31" s="243"/>
      <c r="D31" s="243"/>
      <c r="E31" s="243"/>
      <c r="F31" s="243"/>
      <c r="G31" s="243"/>
      <c r="H31" s="243"/>
      <c r="I31" s="243"/>
      <c r="J31" s="244"/>
      <c r="K31" s="340">
        <f>SUM(K14+K16+K18+K21+K23+K28)</f>
        <v>5768776.5</v>
      </c>
      <c r="L31" s="385">
        <f t="shared" si="0"/>
        <v>765648.218196297</v>
      </c>
      <c r="M31" s="893">
        <v>7.5345</v>
      </c>
      <c r="N31" s="384"/>
    </row>
    <row r="32" spans="1:14" ht="14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15"/>
      <c r="L32" s="215"/>
      <c r="M32" s="121"/>
      <c r="N32" s="4"/>
    </row>
    <row r="33" spans="1:14" ht="14.25">
      <c r="A33" s="206"/>
      <c r="B33" s="206"/>
      <c r="C33" s="206"/>
      <c r="D33" s="206"/>
      <c r="E33" s="206"/>
      <c r="F33" s="319"/>
      <c r="G33" s="206"/>
      <c r="H33" s="206"/>
      <c r="I33" s="206"/>
      <c r="J33" s="206"/>
      <c r="K33" s="215"/>
      <c r="L33" s="215"/>
      <c r="M33" s="313"/>
      <c r="N33" s="4"/>
    </row>
    <row r="34" spans="1:14" ht="14.25">
      <c r="A34" s="206"/>
      <c r="B34" s="206"/>
      <c r="C34" s="206"/>
      <c r="D34" s="206"/>
      <c r="E34" s="206"/>
      <c r="F34" s="319"/>
      <c r="G34" s="206"/>
      <c r="H34" s="206"/>
      <c r="I34" s="206"/>
      <c r="J34" s="206"/>
      <c r="K34" s="215"/>
      <c r="L34" s="215"/>
      <c r="M34" s="313"/>
      <c r="N34" s="4"/>
    </row>
    <row r="35" spans="1:14" ht="15">
      <c r="A35" s="341"/>
      <c r="B35" s="320"/>
      <c r="C35" s="320"/>
      <c r="D35" s="320"/>
      <c r="E35" s="320"/>
      <c r="F35" s="320"/>
      <c r="G35" s="320"/>
      <c r="H35" s="320"/>
      <c r="I35" s="320"/>
      <c r="J35" s="320"/>
      <c r="K35" s="364"/>
      <c r="L35" s="364"/>
      <c r="M35" s="313"/>
      <c r="N35" s="4"/>
    </row>
    <row r="36" spans="1:14" ht="15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4"/>
      <c r="L36" s="374"/>
      <c r="M36" s="375"/>
      <c r="N36" s="4"/>
    </row>
    <row r="37" spans="1:14" ht="15">
      <c r="A37" s="217" t="s">
        <v>113</v>
      </c>
      <c r="B37" s="218"/>
      <c r="C37" s="219"/>
      <c r="D37" s="220"/>
      <c r="E37" s="220"/>
      <c r="F37" s="220"/>
      <c r="G37" s="362" t="s">
        <v>316</v>
      </c>
      <c r="H37" s="360" t="s">
        <v>316</v>
      </c>
      <c r="I37" s="322" t="s">
        <v>114</v>
      </c>
      <c r="J37" s="343" t="s">
        <v>314</v>
      </c>
      <c r="K37" s="323" t="s">
        <v>237</v>
      </c>
      <c r="L37" s="410" t="s">
        <v>284</v>
      </c>
      <c r="M37" s="381" t="s">
        <v>319</v>
      </c>
      <c r="N37" s="111"/>
    </row>
    <row r="38" spans="1:14" ht="14.25">
      <c r="A38" s="222"/>
      <c r="B38" s="223"/>
      <c r="C38" s="224"/>
      <c r="D38" s="225"/>
      <c r="E38" s="225"/>
      <c r="F38" s="225"/>
      <c r="G38" s="363" t="s">
        <v>115</v>
      </c>
      <c r="H38" s="361" t="s">
        <v>317</v>
      </c>
      <c r="I38" s="324" t="s">
        <v>116</v>
      </c>
      <c r="J38" s="359" t="s">
        <v>315</v>
      </c>
      <c r="K38" s="325" t="s">
        <v>238</v>
      </c>
      <c r="L38" s="365" t="s">
        <v>318</v>
      </c>
      <c r="M38" s="386" t="s">
        <v>320</v>
      </c>
      <c r="N38" s="111"/>
    </row>
    <row r="39" spans="1:14" ht="15">
      <c r="A39" s="226" t="s">
        <v>197</v>
      </c>
      <c r="B39" s="227"/>
      <c r="C39" s="228" t="s">
        <v>19</v>
      </c>
      <c r="D39" s="229"/>
      <c r="E39" s="229"/>
      <c r="F39" s="214"/>
      <c r="G39" s="382">
        <f>SUM(G41+G131)</f>
        <v>5768776.5</v>
      </c>
      <c r="H39" s="397">
        <f>G39/M39</f>
        <v>765648.218196297</v>
      </c>
      <c r="I39" s="399">
        <f>SUM(I41+I131)</f>
        <v>3900000</v>
      </c>
      <c r="J39" s="397">
        <f>I39/M39</f>
        <v>517618.9528170416</v>
      </c>
      <c r="K39" s="327">
        <f>SUM(K41+K131)</f>
        <v>1868776.5</v>
      </c>
      <c r="L39" s="380">
        <f>K39/M39</f>
        <v>248029.2653792554</v>
      </c>
      <c r="M39" s="894">
        <v>7.5345</v>
      </c>
      <c r="N39" s="387"/>
    </row>
    <row r="40" spans="1:14" ht="12.75">
      <c r="A40" s="230"/>
      <c r="B40" s="118"/>
      <c r="C40" s="118"/>
      <c r="D40" s="118"/>
      <c r="E40" s="118"/>
      <c r="F40" s="231"/>
      <c r="G40" s="331"/>
      <c r="H40" s="329"/>
      <c r="I40" s="331"/>
      <c r="J40" s="348"/>
      <c r="K40" s="390"/>
      <c r="L40" s="348"/>
      <c r="M40" s="895"/>
      <c r="N40" s="111"/>
    </row>
    <row r="41" spans="1:14" ht="15">
      <c r="A41" s="213"/>
      <c r="B41" s="232">
        <v>3</v>
      </c>
      <c r="C41" s="232" t="s">
        <v>239</v>
      </c>
      <c r="D41" s="232"/>
      <c r="E41" s="232"/>
      <c r="F41" s="233"/>
      <c r="G41" s="344">
        <f>SUM(G42+G55+G127)</f>
        <v>5723776.5</v>
      </c>
      <c r="H41" s="330">
        <f>G41/M41</f>
        <v>759675.6918176388</v>
      </c>
      <c r="I41" s="366">
        <f>SUM(I42+I55+I127)</f>
        <v>3900000</v>
      </c>
      <c r="J41" s="330">
        <f>I41/M41</f>
        <v>517618.9528170416</v>
      </c>
      <c r="K41" s="366">
        <f>SUM(K42+K55+K127)</f>
        <v>1823776.5</v>
      </c>
      <c r="L41" s="330">
        <f aca="true" t="shared" si="1" ref="L41:L102">K41/M41</f>
        <v>242056.73900059724</v>
      </c>
      <c r="M41" s="896">
        <v>7.5345</v>
      </c>
      <c r="N41" s="387"/>
    </row>
    <row r="42" spans="1:14" ht="15">
      <c r="A42" s="252"/>
      <c r="B42" s="208"/>
      <c r="C42" s="208" t="s">
        <v>117</v>
      </c>
      <c r="D42" s="208"/>
      <c r="E42" s="208"/>
      <c r="F42" s="208"/>
      <c r="G42" s="333">
        <f>G43+G50+G45</f>
        <v>4212450</v>
      </c>
      <c r="H42" s="330">
        <f>G42/M42</f>
        <v>559088.1943061915</v>
      </c>
      <c r="I42" s="326">
        <f>I43+I50+I45</f>
        <v>3550000</v>
      </c>
      <c r="J42" s="330">
        <f>I42/M42</f>
        <v>471165.96987192245</v>
      </c>
      <c r="K42" s="326">
        <f>K43+K45+K50</f>
        <v>662450</v>
      </c>
      <c r="L42" s="330">
        <f t="shared" si="1"/>
        <v>87922.22443426902</v>
      </c>
      <c r="M42" s="896">
        <v>7.5345</v>
      </c>
      <c r="N42" s="387"/>
    </row>
    <row r="43" spans="1:14" ht="15">
      <c r="A43" s="250">
        <v>311</v>
      </c>
      <c r="B43" s="208"/>
      <c r="C43" s="208" t="s">
        <v>118</v>
      </c>
      <c r="D43" s="208"/>
      <c r="E43" s="208"/>
      <c r="F43" s="208"/>
      <c r="G43" s="333">
        <f>G44</f>
        <v>3450000</v>
      </c>
      <c r="H43" s="330">
        <f>G43/M43</f>
        <v>457893.68903045985</v>
      </c>
      <c r="I43" s="326">
        <f>SUM(I44)</f>
        <v>2920000</v>
      </c>
      <c r="J43" s="330">
        <f>I43/M43</f>
        <v>387550.60057070805</v>
      </c>
      <c r="K43" s="326">
        <f aca="true" t="shared" si="2" ref="K43:K51">G43-I43</f>
        <v>530000</v>
      </c>
      <c r="L43" s="330">
        <f t="shared" si="1"/>
        <v>70343.0884597518</v>
      </c>
      <c r="M43" s="896">
        <v>7.5345</v>
      </c>
      <c r="N43" s="388"/>
    </row>
    <row r="44" spans="1:14" ht="12.75">
      <c r="A44" s="138">
        <v>31111</v>
      </c>
      <c r="B44" s="119"/>
      <c r="C44" s="119" t="s">
        <v>119</v>
      </c>
      <c r="D44" s="119"/>
      <c r="E44" s="119"/>
      <c r="F44" s="119"/>
      <c r="G44" s="238">
        <v>3450000</v>
      </c>
      <c r="H44" s="330">
        <f>G44/M44</f>
        <v>457893.68903045985</v>
      </c>
      <c r="I44" s="234">
        <v>2920000</v>
      </c>
      <c r="J44" s="330">
        <f>I44/M44</f>
        <v>387550.60057070805</v>
      </c>
      <c r="K44" s="234">
        <f t="shared" si="2"/>
        <v>530000</v>
      </c>
      <c r="L44" s="330">
        <f t="shared" si="1"/>
        <v>70343.0884597518</v>
      </c>
      <c r="M44" s="896">
        <v>7.5345</v>
      </c>
      <c r="N44" s="388"/>
    </row>
    <row r="45" spans="1:14" ht="15">
      <c r="A45" s="250">
        <v>312</v>
      </c>
      <c r="B45" s="208"/>
      <c r="C45" s="208" t="s">
        <v>120</v>
      </c>
      <c r="D45" s="208"/>
      <c r="E45" s="208"/>
      <c r="F45" s="208"/>
      <c r="G45" s="333">
        <f>SUM(G46:G49)</f>
        <v>193200</v>
      </c>
      <c r="H45" s="330">
        <f>G45/M45</f>
        <v>25642.046585705753</v>
      </c>
      <c r="I45" s="326">
        <f>SUM(I46:I48)</f>
        <v>148200</v>
      </c>
      <c r="J45" s="330">
        <f>I45/M45</f>
        <v>19669.52020704758</v>
      </c>
      <c r="K45" s="326">
        <f t="shared" si="2"/>
        <v>45000</v>
      </c>
      <c r="L45" s="330">
        <f t="shared" si="1"/>
        <v>5972.526378658172</v>
      </c>
      <c r="M45" s="896">
        <v>7.5345</v>
      </c>
      <c r="N45" s="388"/>
    </row>
    <row r="46" spans="1:14" ht="12.75">
      <c r="A46" s="138">
        <v>31212</v>
      </c>
      <c r="B46" s="119"/>
      <c r="C46" s="119" t="s">
        <v>240</v>
      </c>
      <c r="D46" s="119"/>
      <c r="E46" s="119"/>
      <c r="F46" s="119"/>
      <c r="G46" s="238">
        <v>0</v>
      </c>
      <c r="H46" s="330"/>
      <c r="I46" s="234">
        <v>0</v>
      </c>
      <c r="J46" s="330"/>
      <c r="K46" s="234">
        <f t="shared" si="2"/>
        <v>0</v>
      </c>
      <c r="L46" s="330"/>
      <c r="M46" s="897"/>
      <c r="N46" s="111"/>
    </row>
    <row r="47" spans="1:14" ht="12.75">
      <c r="A47" s="138">
        <v>31213</v>
      </c>
      <c r="B47" s="119"/>
      <c r="C47" s="119" t="s">
        <v>241</v>
      </c>
      <c r="D47" s="119"/>
      <c r="E47" s="119"/>
      <c r="F47" s="119"/>
      <c r="G47" s="238">
        <v>101200</v>
      </c>
      <c r="H47" s="330">
        <f>G47/M47</f>
        <v>13431.548211560155</v>
      </c>
      <c r="I47" s="234">
        <v>101200</v>
      </c>
      <c r="J47" s="330">
        <f>I47/M47</f>
        <v>13431.548211560155</v>
      </c>
      <c r="K47" s="234">
        <f t="shared" si="2"/>
        <v>0</v>
      </c>
      <c r="L47" s="330">
        <f t="shared" si="1"/>
        <v>0</v>
      </c>
      <c r="M47" s="896">
        <v>7.5345</v>
      </c>
      <c r="N47" s="388"/>
    </row>
    <row r="48" spans="1:14" ht="14.25">
      <c r="A48" s="138">
        <v>31216</v>
      </c>
      <c r="B48" s="206"/>
      <c r="C48" s="119" t="s">
        <v>242</v>
      </c>
      <c r="D48" s="206"/>
      <c r="E48" s="206"/>
      <c r="F48" s="206"/>
      <c r="G48" s="238">
        <v>47000</v>
      </c>
      <c r="H48" s="330">
        <f>G48/M48</f>
        <v>6237.9719954874245</v>
      </c>
      <c r="I48" s="234">
        <v>47000</v>
      </c>
      <c r="J48" s="330">
        <f>I48/M48</f>
        <v>6237.9719954874245</v>
      </c>
      <c r="K48" s="234">
        <f t="shared" si="2"/>
        <v>0</v>
      </c>
      <c r="L48" s="330">
        <f t="shared" si="1"/>
        <v>0</v>
      </c>
      <c r="M48" s="896">
        <v>7.5345</v>
      </c>
      <c r="N48" s="388"/>
    </row>
    <row r="49" spans="1:14" ht="12.75">
      <c r="A49" s="414">
        <v>31219</v>
      </c>
      <c r="C49" s="312" t="s">
        <v>120</v>
      </c>
      <c r="F49" s="187"/>
      <c r="G49" s="345">
        <v>45000</v>
      </c>
      <c r="H49" s="330">
        <f>G49/M49</f>
        <v>5972.526378658172</v>
      </c>
      <c r="I49" s="378">
        <v>0</v>
      </c>
      <c r="J49" s="330">
        <f>I49/M49</f>
        <v>0</v>
      </c>
      <c r="K49" s="345">
        <f t="shared" si="2"/>
        <v>45000</v>
      </c>
      <c r="L49" s="330">
        <f t="shared" si="1"/>
        <v>5972.526378658172</v>
      </c>
      <c r="M49" s="896">
        <v>7.5345</v>
      </c>
      <c r="N49" s="388"/>
    </row>
    <row r="50" spans="1:14" ht="15">
      <c r="A50" s="250">
        <v>313</v>
      </c>
      <c r="B50" s="208"/>
      <c r="C50" s="208" t="s">
        <v>122</v>
      </c>
      <c r="D50" s="208"/>
      <c r="E50" s="208"/>
      <c r="F50" s="212"/>
      <c r="G50" s="333">
        <f>SUM(G51:G54)</f>
        <v>569250</v>
      </c>
      <c r="H50" s="330">
        <f>G50/M50</f>
        <v>75552.45869002587</v>
      </c>
      <c r="I50" s="326">
        <f>I51+I52+I53+I54</f>
        <v>481800</v>
      </c>
      <c r="J50" s="330">
        <f>I50/M50</f>
        <v>63945.84909416683</v>
      </c>
      <c r="K50" s="326">
        <f t="shared" si="2"/>
        <v>87450</v>
      </c>
      <c r="L50" s="330">
        <f t="shared" si="1"/>
        <v>11606.609595859049</v>
      </c>
      <c r="M50" s="896">
        <v>7.5345</v>
      </c>
      <c r="N50" s="388"/>
    </row>
    <row r="51" spans="1:14" ht="12.75">
      <c r="A51" s="138">
        <v>31321</v>
      </c>
      <c r="B51" s="119"/>
      <c r="C51" s="119" t="s">
        <v>123</v>
      </c>
      <c r="D51" s="119"/>
      <c r="E51" s="119"/>
      <c r="F51" s="234"/>
      <c r="G51" s="238">
        <v>569250</v>
      </c>
      <c r="H51" s="330">
        <f>G51/M51</f>
        <v>75552.45869002587</v>
      </c>
      <c r="I51" s="234">
        <v>481800</v>
      </c>
      <c r="J51" s="330">
        <f>I51/M51</f>
        <v>63945.84909416683</v>
      </c>
      <c r="K51" s="234">
        <f t="shared" si="2"/>
        <v>87450</v>
      </c>
      <c r="L51" s="330">
        <f t="shared" si="1"/>
        <v>11606.609595859049</v>
      </c>
      <c r="M51" s="896">
        <v>7.5345</v>
      </c>
      <c r="N51" s="388"/>
    </row>
    <row r="52" spans="1:14" ht="12.75">
      <c r="A52" s="138"/>
      <c r="B52" s="119"/>
      <c r="C52" s="119"/>
      <c r="D52" s="119"/>
      <c r="E52" s="119"/>
      <c r="F52" s="234"/>
      <c r="G52" s="238"/>
      <c r="H52" s="330"/>
      <c r="I52" s="234"/>
      <c r="J52" s="330"/>
      <c r="K52" s="234"/>
      <c r="L52" s="330"/>
      <c r="M52" s="898"/>
      <c r="N52" s="111"/>
    </row>
    <row r="53" spans="1:14" ht="12.75">
      <c r="A53" s="138"/>
      <c r="B53" s="119"/>
      <c r="C53" s="119"/>
      <c r="D53" s="119"/>
      <c r="E53" s="119"/>
      <c r="F53" s="234"/>
      <c r="G53" s="238"/>
      <c r="H53" s="330"/>
      <c r="I53" s="234"/>
      <c r="J53" s="330"/>
      <c r="K53" s="234"/>
      <c r="L53" s="330"/>
      <c r="M53" s="898"/>
      <c r="N53" s="111"/>
    </row>
    <row r="54" spans="1:14" ht="14.25">
      <c r="A54" s="252"/>
      <c r="B54" s="206"/>
      <c r="C54" s="206"/>
      <c r="D54" s="206"/>
      <c r="E54" s="206"/>
      <c r="F54" s="211"/>
      <c r="G54" s="238"/>
      <c r="H54" s="330"/>
      <c r="I54" s="234"/>
      <c r="J54" s="330"/>
      <c r="K54" s="234"/>
      <c r="L54" s="330"/>
      <c r="M54" s="898"/>
      <c r="N54" s="111"/>
    </row>
    <row r="55" spans="1:14" ht="15">
      <c r="A55" s="252"/>
      <c r="B55" s="206"/>
      <c r="C55" s="208" t="s">
        <v>124</v>
      </c>
      <c r="D55" s="208"/>
      <c r="E55" s="208"/>
      <c r="F55" s="208"/>
      <c r="G55" s="333">
        <f>G56+G67+G84+G112+G110</f>
        <v>1502326.5</v>
      </c>
      <c r="H55" s="330">
        <f aca="true" t="shared" si="3" ref="H55:H64">G55/M55</f>
        <v>199392.9922357157</v>
      </c>
      <c r="I55" s="326">
        <f>I56+I67+I112</f>
        <v>350000</v>
      </c>
      <c r="J55" s="330">
        <f aca="true" t="shared" si="4" ref="J55:J64">I55/M55</f>
        <v>46452.98294511912</v>
      </c>
      <c r="K55" s="326">
        <f>K56+K67+K84+K112+K110</f>
        <v>1152326.5</v>
      </c>
      <c r="L55" s="330">
        <f t="shared" si="1"/>
        <v>152940.0092905966</v>
      </c>
      <c r="M55" s="896">
        <v>7.5345</v>
      </c>
      <c r="N55" s="333"/>
    </row>
    <row r="56" spans="1:14" ht="15">
      <c r="A56" s="250">
        <v>321</v>
      </c>
      <c r="B56" s="208"/>
      <c r="C56" s="208" t="s">
        <v>125</v>
      </c>
      <c r="D56" s="208"/>
      <c r="E56" s="208"/>
      <c r="F56" s="208"/>
      <c r="G56" s="333">
        <f>SUM(G57:G65)</f>
        <v>129000</v>
      </c>
      <c r="H56" s="330">
        <f t="shared" si="3"/>
        <v>17121.24228548676</v>
      </c>
      <c r="I56" s="326">
        <f>I61</f>
        <v>53000</v>
      </c>
      <c r="J56" s="330">
        <f t="shared" si="4"/>
        <v>7034.308845975181</v>
      </c>
      <c r="K56" s="326">
        <f>SUM(G56-I56)</f>
        <v>76000</v>
      </c>
      <c r="L56" s="330">
        <f t="shared" si="1"/>
        <v>10086.93343951158</v>
      </c>
      <c r="M56" s="896">
        <v>7.5345</v>
      </c>
      <c r="N56" s="333"/>
    </row>
    <row r="57" spans="1:14" ht="12.75">
      <c r="A57" s="138">
        <v>32111</v>
      </c>
      <c r="B57" s="119"/>
      <c r="C57" s="119" t="s">
        <v>126</v>
      </c>
      <c r="D57" s="119"/>
      <c r="E57" s="119"/>
      <c r="F57" s="119"/>
      <c r="G57" s="238">
        <v>10000</v>
      </c>
      <c r="H57" s="330">
        <f t="shared" si="3"/>
        <v>1327.2280841462605</v>
      </c>
      <c r="I57" s="234"/>
      <c r="J57" s="330">
        <f t="shared" si="4"/>
        <v>0</v>
      </c>
      <c r="K57" s="234">
        <f>SUM(G57-I57)</f>
        <v>10000</v>
      </c>
      <c r="L57" s="330">
        <f t="shared" si="1"/>
        <v>1327.2280841462605</v>
      </c>
      <c r="M57" s="896">
        <v>7.5345</v>
      </c>
      <c r="N57" s="388"/>
    </row>
    <row r="58" spans="1:14" ht="12.75">
      <c r="A58" s="138">
        <v>32112</v>
      </c>
      <c r="B58" s="119"/>
      <c r="C58" s="119" t="s">
        <v>127</v>
      </c>
      <c r="D58" s="119"/>
      <c r="E58" s="119"/>
      <c r="F58" s="119"/>
      <c r="G58" s="238">
        <v>6000</v>
      </c>
      <c r="H58" s="330">
        <f t="shared" si="3"/>
        <v>796.3368504877562</v>
      </c>
      <c r="I58" s="234"/>
      <c r="J58" s="330">
        <f t="shared" si="4"/>
        <v>0</v>
      </c>
      <c r="K58" s="234">
        <f aca="true" t="shared" si="5" ref="K58:K64">SUM(G58-I58)</f>
        <v>6000</v>
      </c>
      <c r="L58" s="330">
        <f t="shared" si="1"/>
        <v>796.3368504877562</v>
      </c>
      <c r="M58" s="896">
        <v>7.5345</v>
      </c>
      <c r="N58" s="388"/>
    </row>
    <row r="59" spans="1:14" ht="12.75">
      <c r="A59" s="138">
        <v>32113</v>
      </c>
      <c r="B59" s="119"/>
      <c r="C59" s="119" t="s">
        <v>128</v>
      </c>
      <c r="D59" s="119"/>
      <c r="E59" s="119"/>
      <c r="F59" s="119"/>
      <c r="G59" s="238">
        <v>5000</v>
      </c>
      <c r="H59" s="330">
        <f t="shared" si="3"/>
        <v>663.6140420731302</v>
      </c>
      <c r="I59" s="367"/>
      <c r="J59" s="330">
        <f t="shared" si="4"/>
        <v>0</v>
      </c>
      <c r="K59" s="234">
        <f t="shared" si="5"/>
        <v>5000</v>
      </c>
      <c r="L59" s="330">
        <f t="shared" si="1"/>
        <v>663.6140420731302</v>
      </c>
      <c r="M59" s="896">
        <v>7.5345</v>
      </c>
      <c r="N59" s="388"/>
    </row>
    <row r="60" spans="1:14" ht="12.75">
      <c r="A60" s="138">
        <v>32115</v>
      </c>
      <c r="B60" s="119"/>
      <c r="C60" s="119" t="s">
        <v>129</v>
      </c>
      <c r="D60" s="119"/>
      <c r="E60" s="119"/>
      <c r="F60" s="119"/>
      <c r="G60" s="238">
        <v>7000</v>
      </c>
      <c r="H60" s="330">
        <f t="shared" si="3"/>
        <v>929.0596589023824</v>
      </c>
      <c r="I60" s="234"/>
      <c r="J60" s="330">
        <f t="shared" si="4"/>
        <v>0</v>
      </c>
      <c r="K60" s="234">
        <f t="shared" si="5"/>
        <v>7000</v>
      </c>
      <c r="L60" s="330">
        <f t="shared" si="1"/>
        <v>929.0596589023824</v>
      </c>
      <c r="M60" s="896">
        <v>7.5345</v>
      </c>
      <c r="N60" s="388"/>
    </row>
    <row r="61" spans="1:14" ht="12.75">
      <c r="A61" s="138">
        <v>32121</v>
      </c>
      <c r="B61" s="119"/>
      <c r="C61" s="119" t="s">
        <v>130</v>
      </c>
      <c r="D61" s="119"/>
      <c r="E61" s="119"/>
      <c r="F61" s="119"/>
      <c r="G61" s="346">
        <v>65000</v>
      </c>
      <c r="H61" s="330">
        <f t="shared" si="3"/>
        <v>8626.982546950692</v>
      </c>
      <c r="I61" s="234">
        <v>53000</v>
      </c>
      <c r="J61" s="330">
        <f t="shared" si="4"/>
        <v>7034.308845975181</v>
      </c>
      <c r="K61" s="234">
        <f t="shared" si="5"/>
        <v>12000</v>
      </c>
      <c r="L61" s="330">
        <f t="shared" si="1"/>
        <v>1592.6737009755125</v>
      </c>
      <c r="M61" s="896">
        <v>7.5345</v>
      </c>
      <c r="N61" s="388"/>
    </row>
    <row r="62" spans="1:14" ht="12.75">
      <c r="A62" s="138">
        <v>32131</v>
      </c>
      <c r="B62" s="119"/>
      <c r="C62" s="119" t="s">
        <v>131</v>
      </c>
      <c r="D62" s="119"/>
      <c r="E62" s="119"/>
      <c r="F62" s="119"/>
      <c r="G62" s="346">
        <v>15000</v>
      </c>
      <c r="H62" s="330">
        <f t="shared" si="3"/>
        <v>1990.8421262193906</v>
      </c>
      <c r="I62" s="234"/>
      <c r="J62" s="330">
        <f t="shared" si="4"/>
        <v>0</v>
      </c>
      <c r="K62" s="234">
        <f t="shared" si="5"/>
        <v>15000</v>
      </c>
      <c r="L62" s="330">
        <f t="shared" si="1"/>
        <v>1990.8421262193906</v>
      </c>
      <c r="M62" s="896">
        <v>7.5345</v>
      </c>
      <c r="N62" s="388"/>
    </row>
    <row r="63" spans="1:14" ht="12.75">
      <c r="A63" s="138">
        <v>32132</v>
      </c>
      <c r="B63" s="119"/>
      <c r="C63" s="119" t="s">
        <v>132</v>
      </c>
      <c r="D63" s="119"/>
      <c r="E63" s="119"/>
      <c r="F63" s="119"/>
      <c r="G63" s="346">
        <v>20000</v>
      </c>
      <c r="H63" s="330">
        <f t="shared" si="3"/>
        <v>2654.456168292521</v>
      </c>
      <c r="I63" s="234"/>
      <c r="J63" s="330">
        <f t="shared" si="4"/>
        <v>0</v>
      </c>
      <c r="K63" s="234">
        <f t="shared" si="5"/>
        <v>20000</v>
      </c>
      <c r="L63" s="330">
        <f t="shared" si="1"/>
        <v>2654.456168292521</v>
      </c>
      <c r="M63" s="896">
        <v>7.5345</v>
      </c>
      <c r="N63" s="388"/>
    </row>
    <row r="64" spans="1:14" ht="12.75">
      <c r="A64" s="138">
        <v>32141</v>
      </c>
      <c r="B64" s="119"/>
      <c r="C64" s="119" t="s">
        <v>133</v>
      </c>
      <c r="D64" s="119"/>
      <c r="E64" s="119"/>
      <c r="F64" s="119"/>
      <c r="G64" s="346">
        <v>1000</v>
      </c>
      <c r="H64" s="330">
        <f t="shared" si="3"/>
        <v>132.72280841462606</v>
      </c>
      <c r="I64" s="234"/>
      <c r="J64" s="330">
        <f t="shared" si="4"/>
        <v>0</v>
      </c>
      <c r="K64" s="234">
        <f t="shared" si="5"/>
        <v>1000</v>
      </c>
      <c r="L64" s="330">
        <f t="shared" si="1"/>
        <v>132.72280841462606</v>
      </c>
      <c r="M64" s="896">
        <v>7.5345</v>
      </c>
      <c r="N64" s="388"/>
    </row>
    <row r="65" spans="1:14" ht="12.75">
      <c r="A65" s="253">
        <v>32149</v>
      </c>
      <c r="B65" s="140"/>
      <c r="C65" s="140" t="s">
        <v>134</v>
      </c>
      <c r="D65" s="140"/>
      <c r="E65" s="140"/>
      <c r="F65" s="140"/>
      <c r="G65" s="347">
        <v>0</v>
      </c>
      <c r="H65" s="396"/>
      <c r="I65" s="379"/>
      <c r="J65" s="396"/>
      <c r="K65" s="321"/>
      <c r="L65" s="396"/>
      <c r="M65" s="893"/>
      <c r="N65" s="111"/>
    </row>
    <row r="66" spans="1:14" ht="12.75">
      <c r="A66" s="118"/>
      <c r="B66" s="118"/>
      <c r="C66" s="118"/>
      <c r="D66" s="118"/>
      <c r="E66" s="118"/>
      <c r="F66" s="118"/>
      <c r="G66" s="128"/>
      <c r="H66" s="326"/>
      <c r="I66" s="128"/>
      <c r="J66" s="326"/>
      <c r="K66" s="128"/>
      <c r="L66" s="326"/>
      <c r="M66" s="887"/>
      <c r="N66" s="135"/>
    </row>
    <row r="67" spans="1:14" ht="15">
      <c r="A67" s="221">
        <v>322</v>
      </c>
      <c r="B67" s="235"/>
      <c r="C67" s="235" t="s">
        <v>26</v>
      </c>
      <c r="D67" s="235"/>
      <c r="E67" s="235"/>
      <c r="F67" s="235"/>
      <c r="G67" s="332">
        <f>SUM(G68:G83)</f>
        <v>1059513</v>
      </c>
      <c r="H67" s="348">
        <f aca="true" t="shared" si="6" ref="H67:H98">G67/M67</f>
        <v>140621.5409118057</v>
      </c>
      <c r="I67" s="357">
        <f>SUM(I68:I83)</f>
        <v>297000</v>
      </c>
      <c r="J67" s="348">
        <f aca="true" t="shared" si="7" ref="J67:J98">I67/M67</f>
        <v>39418.67409914394</v>
      </c>
      <c r="K67" s="357">
        <f>SUM(K68:K83)</f>
        <v>762513</v>
      </c>
      <c r="L67" s="348">
        <f t="shared" si="1"/>
        <v>101202.86681266176</v>
      </c>
      <c r="M67" s="400">
        <v>7.5345</v>
      </c>
      <c r="N67" s="333"/>
    </row>
    <row r="68" spans="1:14" ht="12.75">
      <c r="A68" s="138">
        <v>32211</v>
      </c>
      <c r="B68" s="119"/>
      <c r="C68" s="119" t="s">
        <v>139</v>
      </c>
      <c r="D68" s="119"/>
      <c r="E68" s="119"/>
      <c r="F68" s="247"/>
      <c r="G68" s="234">
        <v>20000</v>
      </c>
      <c r="H68" s="330">
        <f t="shared" si="6"/>
        <v>2654.456168292521</v>
      </c>
      <c r="I68" s="234"/>
      <c r="J68" s="330">
        <f t="shared" si="7"/>
        <v>0</v>
      </c>
      <c r="K68" s="234">
        <f aca="true" t="shared" si="8" ref="K68:K109">SUM(G68-I68)</f>
        <v>20000</v>
      </c>
      <c r="L68" s="330">
        <f t="shared" si="1"/>
        <v>2654.456168292521</v>
      </c>
      <c r="M68" s="400">
        <v>7.5345</v>
      </c>
      <c r="N68" s="388"/>
    </row>
    <row r="69" spans="1:14" ht="12.75">
      <c r="A69" s="138">
        <v>32212</v>
      </c>
      <c r="B69" s="119"/>
      <c r="C69" s="119" t="s">
        <v>140</v>
      </c>
      <c r="D69" s="119"/>
      <c r="E69" s="119"/>
      <c r="F69" s="119"/>
      <c r="G69" s="238">
        <v>8000</v>
      </c>
      <c r="H69" s="330">
        <f t="shared" si="6"/>
        <v>1061.7824673170085</v>
      </c>
      <c r="I69" s="234"/>
      <c r="J69" s="330">
        <f t="shared" si="7"/>
        <v>0</v>
      </c>
      <c r="K69" s="234">
        <f t="shared" si="8"/>
        <v>8000</v>
      </c>
      <c r="L69" s="330">
        <f t="shared" si="1"/>
        <v>1061.7824673170085</v>
      </c>
      <c r="M69" s="400">
        <v>7.5345</v>
      </c>
      <c r="N69" s="388"/>
    </row>
    <row r="70" spans="1:14" ht="12.75">
      <c r="A70" s="138">
        <v>32214</v>
      </c>
      <c r="B70" s="119"/>
      <c r="C70" s="119" t="s">
        <v>141</v>
      </c>
      <c r="D70" s="119"/>
      <c r="E70" s="119"/>
      <c r="F70" s="119"/>
      <c r="G70" s="346">
        <v>40000</v>
      </c>
      <c r="H70" s="330">
        <f t="shared" si="6"/>
        <v>5308.912336585042</v>
      </c>
      <c r="I70" s="234"/>
      <c r="J70" s="330">
        <f t="shared" si="7"/>
        <v>0</v>
      </c>
      <c r="K70" s="234">
        <f t="shared" si="8"/>
        <v>40000</v>
      </c>
      <c r="L70" s="330">
        <f t="shared" si="1"/>
        <v>5308.912336585042</v>
      </c>
      <c r="M70" s="400">
        <v>7.5345</v>
      </c>
      <c r="N70" s="388"/>
    </row>
    <row r="71" spans="1:14" ht="12.75">
      <c r="A71" s="138">
        <v>32216</v>
      </c>
      <c r="B71" s="119"/>
      <c r="C71" s="119" t="s">
        <v>142</v>
      </c>
      <c r="D71" s="119"/>
      <c r="E71" s="119"/>
      <c r="F71" s="119"/>
      <c r="G71" s="238">
        <v>15000</v>
      </c>
      <c r="H71" s="330">
        <f t="shared" si="6"/>
        <v>1990.8421262193906</v>
      </c>
      <c r="I71" s="234"/>
      <c r="J71" s="330">
        <f t="shared" si="7"/>
        <v>0</v>
      </c>
      <c r="K71" s="234">
        <f t="shared" si="8"/>
        <v>15000</v>
      </c>
      <c r="L71" s="330">
        <f t="shared" si="1"/>
        <v>1990.8421262193906</v>
      </c>
      <c r="M71" s="400">
        <v>7.5345</v>
      </c>
      <c r="N71" s="388"/>
    </row>
    <row r="72" spans="1:14" ht="12.75">
      <c r="A72" s="138">
        <v>32219</v>
      </c>
      <c r="B72" s="119"/>
      <c r="C72" s="119" t="s">
        <v>243</v>
      </c>
      <c r="D72" s="119"/>
      <c r="E72" s="119"/>
      <c r="F72" s="119"/>
      <c r="G72" s="346">
        <v>130750</v>
      </c>
      <c r="H72" s="330">
        <f t="shared" si="6"/>
        <v>17353.507200212356</v>
      </c>
      <c r="I72" s="367">
        <v>0</v>
      </c>
      <c r="J72" s="330">
        <f t="shared" si="7"/>
        <v>0</v>
      </c>
      <c r="K72" s="234">
        <f t="shared" si="8"/>
        <v>130750</v>
      </c>
      <c r="L72" s="330">
        <f t="shared" si="1"/>
        <v>17353.507200212356</v>
      </c>
      <c r="M72" s="400">
        <v>7.5345</v>
      </c>
      <c r="N72" s="388"/>
    </row>
    <row r="73" spans="1:14" ht="12.75">
      <c r="A73" s="138">
        <v>32224</v>
      </c>
      <c r="B73" s="119"/>
      <c r="C73" s="119" t="s">
        <v>144</v>
      </c>
      <c r="D73" s="119"/>
      <c r="E73" s="119"/>
      <c r="F73" s="119"/>
      <c r="G73" s="238">
        <v>380763</v>
      </c>
      <c r="H73" s="330">
        <f t="shared" si="6"/>
        <v>50535.93470037826</v>
      </c>
      <c r="I73" s="234">
        <v>297000</v>
      </c>
      <c r="J73" s="330">
        <f t="shared" si="7"/>
        <v>39418.67409914394</v>
      </c>
      <c r="K73" s="234">
        <f t="shared" si="8"/>
        <v>83763</v>
      </c>
      <c r="L73" s="330">
        <f t="shared" si="1"/>
        <v>11117.260601234322</v>
      </c>
      <c r="M73" s="400">
        <v>7.5345</v>
      </c>
      <c r="N73" s="388"/>
    </row>
    <row r="74" spans="1:14" ht="12.75">
      <c r="A74" s="138">
        <v>32231</v>
      </c>
      <c r="B74" s="119"/>
      <c r="C74" s="119" t="s">
        <v>145</v>
      </c>
      <c r="D74" s="119"/>
      <c r="E74" s="119"/>
      <c r="F74" s="119"/>
      <c r="G74" s="238">
        <v>120000</v>
      </c>
      <c r="H74" s="330">
        <f t="shared" si="6"/>
        <v>15926.737009755125</v>
      </c>
      <c r="I74" s="234"/>
      <c r="J74" s="330">
        <f t="shared" si="7"/>
        <v>0</v>
      </c>
      <c r="K74" s="234">
        <f t="shared" si="8"/>
        <v>120000</v>
      </c>
      <c r="L74" s="330">
        <f t="shared" si="1"/>
        <v>15926.737009755125</v>
      </c>
      <c r="M74" s="400">
        <v>7.5345</v>
      </c>
      <c r="N74" s="388"/>
    </row>
    <row r="75" spans="1:14" ht="12.75">
      <c r="A75" s="138">
        <v>32232</v>
      </c>
      <c r="B75" s="119"/>
      <c r="C75" s="119" t="s">
        <v>244</v>
      </c>
      <c r="D75" s="119"/>
      <c r="E75" s="119"/>
      <c r="F75" s="119"/>
      <c r="G75" s="238">
        <v>100000</v>
      </c>
      <c r="H75" s="330">
        <f t="shared" si="6"/>
        <v>13272.280841462605</v>
      </c>
      <c r="I75" s="234"/>
      <c r="J75" s="330">
        <f t="shared" si="7"/>
        <v>0</v>
      </c>
      <c r="K75" s="234">
        <f t="shared" si="8"/>
        <v>100000</v>
      </c>
      <c r="L75" s="330">
        <f t="shared" si="1"/>
        <v>13272.280841462605</v>
      </c>
      <c r="M75" s="400">
        <v>7.5345</v>
      </c>
      <c r="N75" s="388"/>
    </row>
    <row r="76" spans="1:14" ht="12.75">
      <c r="A76" s="138">
        <v>32233</v>
      </c>
      <c r="B76" s="119"/>
      <c r="C76" s="119" t="s">
        <v>147</v>
      </c>
      <c r="D76" s="119"/>
      <c r="E76" s="119"/>
      <c r="F76" s="119"/>
      <c r="G76" s="238">
        <v>150000</v>
      </c>
      <c r="H76" s="330">
        <f t="shared" si="6"/>
        <v>19908.421262193908</v>
      </c>
      <c r="I76" s="234"/>
      <c r="J76" s="330">
        <f t="shared" si="7"/>
        <v>0</v>
      </c>
      <c r="K76" s="234">
        <f t="shared" si="8"/>
        <v>150000</v>
      </c>
      <c r="L76" s="330">
        <f t="shared" si="1"/>
        <v>19908.421262193908</v>
      </c>
      <c r="M76" s="400">
        <v>7.5345</v>
      </c>
      <c r="N76" s="388"/>
    </row>
    <row r="77" spans="1:14" ht="12.75">
      <c r="A77" s="138">
        <v>32234</v>
      </c>
      <c r="B77" s="119"/>
      <c r="C77" s="119" t="s">
        <v>148</v>
      </c>
      <c r="D77" s="119"/>
      <c r="E77" s="119"/>
      <c r="F77" s="119"/>
      <c r="G77" s="238">
        <v>15000</v>
      </c>
      <c r="H77" s="330">
        <f t="shared" si="6"/>
        <v>1990.8421262193906</v>
      </c>
      <c r="I77" s="234"/>
      <c r="J77" s="330">
        <f t="shared" si="7"/>
        <v>0</v>
      </c>
      <c r="K77" s="234">
        <f t="shared" si="8"/>
        <v>15000</v>
      </c>
      <c r="L77" s="330">
        <f t="shared" si="1"/>
        <v>1990.8421262193906</v>
      </c>
      <c r="M77" s="400">
        <v>7.5345</v>
      </c>
      <c r="N77" s="388"/>
    </row>
    <row r="78" spans="1:14" ht="12.75">
      <c r="A78" s="138">
        <v>32242</v>
      </c>
      <c r="B78" s="119"/>
      <c r="C78" s="119" t="s">
        <v>150</v>
      </c>
      <c r="D78" s="119"/>
      <c r="E78" s="119"/>
      <c r="F78" s="119"/>
      <c r="G78" s="238">
        <v>10000</v>
      </c>
      <c r="H78" s="330">
        <f t="shared" si="6"/>
        <v>1327.2280841462605</v>
      </c>
      <c r="I78" s="234"/>
      <c r="J78" s="330">
        <f t="shared" si="7"/>
        <v>0</v>
      </c>
      <c r="K78" s="234">
        <f t="shared" si="8"/>
        <v>10000</v>
      </c>
      <c r="L78" s="330">
        <f t="shared" si="1"/>
        <v>1327.2280841462605</v>
      </c>
      <c r="M78" s="400">
        <v>7.5345</v>
      </c>
      <c r="N78" s="388"/>
    </row>
    <row r="79" spans="1:14" ht="12.75">
      <c r="A79" s="138">
        <v>32243</v>
      </c>
      <c r="B79" s="119"/>
      <c r="C79" s="119" t="s">
        <v>151</v>
      </c>
      <c r="D79" s="119"/>
      <c r="E79" s="119"/>
      <c r="F79" s="119"/>
      <c r="G79" s="238">
        <v>2000</v>
      </c>
      <c r="H79" s="330">
        <f t="shared" si="6"/>
        <v>265.4456168292521</v>
      </c>
      <c r="I79" s="234"/>
      <c r="J79" s="330">
        <f t="shared" si="7"/>
        <v>0</v>
      </c>
      <c r="K79" s="234">
        <f t="shared" si="8"/>
        <v>2000</v>
      </c>
      <c r="L79" s="330">
        <f t="shared" si="1"/>
        <v>265.4456168292521</v>
      </c>
      <c r="M79" s="400">
        <v>7.5345</v>
      </c>
      <c r="N79" s="388"/>
    </row>
    <row r="80" spans="1:14" ht="12.75">
      <c r="A80" s="138">
        <v>32244</v>
      </c>
      <c r="B80" s="119"/>
      <c r="C80" s="119" t="s">
        <v>152</v>
      </c>
      <c r="D80" s="119"/>
      <c r="E80" s="119"/>
      <c r="F80" s="119"/>
      <c r="G80" s="238">
        <v>14000</v>
      </c>
      <c r="H80" s="330">
        <f t="shared" si="6"/>
        <v>1858.1193178047647</v>
      </c>
      <c r="I80" s="234"/>
      <c r="J80" s="330">
        <f t="shared" si="7"/>
        <v>0</v>
      </c>
      <c r="K80" s="234">
        <f t="shared" si="8"/>
        <v>14000</v>
      </c>
      <c r="L80" s="330">
        <f t="shared" si="1"/>
        <v>1858.1193178047647</v>
      </c>
      <c r="M80" s="400">
        <v>7.5345</v>
      </c>
      <c r="N80" s="388"/>
    </row>
    <row r="81" spans="1:14" ht="12.75">
      <c r="A81" s="138">
        <v>32251</v>
      </c>
      <c r="B81" s="119"/>
      <c r="C81" s="119" t="s">
        <v>153</v>
      </c>
      <c r="D81" s="119"/>
      <c r="E81" s="119"/>
      <c r="F81" s="119"/>
      <c r="G81" s="238">
        <v>35000</v>
      </c>
      <c r="H81" s="330">
        <f t="shared" si="6"/>
        <v>4645.298294511912</v>
      </c>
      <c r="I81" s="234"/>
      <c r="J81" s="330">
        <f t="shared" si="7"/>
        <v>0</v>
      </c>
      <c r="K81" s="234">
        <f t="shared" si="8"/>
        <v>35000</v>
      </c>
      <c r="L81" s="330">
        <f t="shared" si="1"/>
        <v>4645.298294511912</v>
      </c>
      <c r="M81" s="400">
        <v>7.5345</v>
      </c>
      <c r="N81" s="388"/>
    </row>
    <row r="82" spans="1:14" ht="12.75">
      <c r="A82" s="138">
        <v>32251</v>
      </c>
      <c r="B82" s="119"/>
      <c r="C82" s="119" t="s">
        <v>154</v>
      </c>
      <c r="D82" s="119"/>
      <c r="E82" s="119"/>
      <c r="F82" s="119"/>
      <c r="G82" s="238">
        <v>4000</v>
      </c>
      <c r="H82" s="330">
        <f t="shared" si="6"/>
        <v>530.8912336585042</v>
      </c>
      <c r="I82" s="234"/>
      <c r="J82" s="330">
        <f t="shared" si="7"/>
        <v>0</v>
      </c>
      <c r="K82" s="234">
        <f t="shared" si="8"/>
        <v>4000</v>
      </c>
      <c r="L82" s="330">
        <f t="shared" si="1"/>
        <v>530.8912336585042</v>
      </c>
      <c r="M82" s="400">
        <v>7.5345</v>
      </c>
      <c r="N82" s="388"/>
    </row>
    <row r="83" spans="1:14" ht="12.75">
      <c r="A83" s="138">
        <v>32271</v>
      </c>
      <c r="B83" s="119"/>
      <c r="C83" s="119" t="s">
        <v>155</v>
      </c>
      <c r="D83" s="119"/>
      <c r="E83" s="119"/>
      <c r="F83" s="119"/>
      <c r="G83" s="238">
        <v>15000</v>
      </c>
      <c r="H83" s="330">
        <f t="shared" si="6"/>
        <v>1990.8421262193906</v>
      </c>
      <c r="I83" s="234"/>
      <c r="J83" s="330">
        <f t="shared" si="7"/>
        <v>0</v>
      </c>
      <c r="K83" s="234">
        <f t="shared" si="8"/>
        <v>15000</v>
      </c>
      <c r="L83" s="330">
        <f t="shared" si="1"/>
        <v>1990.8421262193906</v>
      </c>
      <c r="M83" s="400">
        <v>7.5345</v>
      </c>
      <c r="N83" s="388"/>
    </row>
    <row r="84" spans="1:14" ht="15">
      <c r="A84" s="250">
        <v>323</v>
      </c>
      <c r="B84" s="208"/>
      <c r="C84" s="208" t="s">
        <v>27</v>
      </c>
      <c r="D84" s="208"/>
      <c r="E84" s="208"/>
      <c r="F84" s="208"/>
      <c r="G84" s="333">
        <f>SUM(G85:G109)</f>
        <v>265000</v>
      </c>
      <c r="H84" s="330">
        <f t="shared" si="6"/>
        <v>35171.5442298759</v>
      </c>
      <c r="I84" s="326"/>
      <c r="J84" s="330">
        <f t="shared" si="7"/>
        <v>0</v>
      </c>
      <c r="K84" s="326">
        <f>SUM(K85:K109)</f>
        <v>265000</v>
      </c>
      <c r="L84" s="330">
        <f t="shared" si="1"/>
        <v>35171.5442298759</v>
      </c>
      <c r="M84" s="400">
        <v>7.5345</v>
      </c>
      <c r="N84" s="333"/>
    </row>
    <row r="85" spans="1:14" ht="12.75">
      <c r="A85" s="138">
        <v>32311</v>
      </c>
      <c r="B85" s="119"/>
      <c r="C85" s="119" t="s">
        <v>156</v>
      </c>
      <c r="D85" s="119"/>
      <c r="E85" s="119"/>
      <c r="F85" s="119"/>
      <c r="G85" s="238">
        <v>25000</v>
      </c>
      <c r="H85" s="330">
        <f t="shared" si="6"/>
        <v>3318.0702103656513</v>
      </c>
      <c r="I85" s="234"/>
      <c r="J85" s="330">
        <f t="shared" si="7"/>
        <v>0</v>
      </c>
      <c r="K85" s="234">
        <f t="shared" si="8"/>
        <v>25000</v>
      </c>
      <c r="L85" s="330">
        <f t="shared" si="1"/>
        <v>3318.0702103656513</v>
      </c>
      <c r="M85" s="400">
        <v>7.5345</v>
      </c>
      <c r="N85" s="388"/>
    </row>
    <row r="86" spans="1:14" ht="12.75">
      <c r="A86" s="138">
        <v>32312</v>
      </c>
      <c r="B86" s="119"/>
      <c r="C86" s="119" t="s">
        <v>245</v>
      </c>
      <c r="D86" s="119"/>
      <c r="E86" s="119"/>
      <c r="F86" s="119"/>
      <c r="G86" s="238">
        <v>0</v>
      </c>
      <c r="H86" s="330">
        <f t="shared" si="6"/>
        <v>0</v>
      </c>
      <c r="I86" s="234"/>
      <c r="J86" s="330">
        <f t="shared" si="7"/>
        <v>0</v>
      </c>
      <c r="K86" s="234">
        <f t="shared" si="8"/>
        <v>0</v>
      </c>
      <c r="L86" s="330">
        <f t="shared" si="1"/>
        <v>0</v>
      </c>
      <c r="M86" s="400">
        <v>7.5345</v>
      </c>
      <c r="N86" s="388"/>
    </row>
    <row r="87" spans="1:14" ht="12.75">
      <c r="A87" s="138">
        <v>32313</v>
      </c>
      <c r="B87" s="119"/>
      <c r="C87" s="119" t="s">
        <v>157</v>
      </c>
      <c r="D87" s="119"/>
      <c r="E87" s="119"/>
      <c r="F87" s="119"/>
      <c r="G87" s="238">
        <v>5000</v>
      </c>
      <c r="H87" s="330">
        <f t="shared" si="6"/>
        <v>663.6140420731302</v>
      </c>
      <c r="I87" s="234"/>
      <c r="J87" s="330">
        <f t="shared" si="7"/>
        <v>0</v>
      </c>
      <c r="K87" s="234">
        <f t="shared" si="8"/>
        <v>5000</v>
      </c>
      <c r="L87" s="330">
        <f t="shared" si="1"/>
        <v>663.6140420731302</v>
      </c>
      <c r="M87" s="400">
        <v>7.5345</v>
      </c>
      <c r="N87" s="388"/>
    </row>
    <row r="88" spans="1:14" ht="12.75">
      <c r="A88" s="138">
        <v>32319</v>
      </c>
      <c r="B88" s="119"/>
      <c r="C88" s="119" t="s">
        <v>246</v>
      </c>
      <c r="D88" s="119"/>
      <c r="E88" s="119"/>
      <c r="F88" s="119"/>
      <c r="G88" s="238">
        <v>10000</v>
      </c>
      <c r="H88" s="330">
        <f t="shared" si="6"/>
        <v>1327.2280841462605</v>
      </c>
      <c r="I88" s="234"/>
      <c r="J88" s="330">
        <f t="shared" si="7"/>
        <v>0</v>
      </c>
      <c r="K88" s="234">
        <f t="shared" si="8"/>
        <v>10000</v>
      </c>
      <c r="L88" s="330">
        <f t="shared" si="1"/>
        <v>1327.2280841462605</v>
      </c>
      <c r="M88" s="400">
        <v>7.5345</v>
      </c>
      <c r="N88" s="388"/>
    </row>
    <row r="89" spans="1:14" ht="12.75">
      <c r="A89" s="138">
        <v>32321</v>
      </c>
      <c r="B89" s="119"/>
      <c r="C89" s="119" t="s">
        <v>247</v>
      </c>
      <c r="D89" s="119"/>
      <c r="E89" s="119"/>
      <c r="F89" s="119"/>
      <c r="G89" s="238">
        <v>0</v>
      </c>
      <c r="H89" s="330">
        <f t="shared" si="6"/>
        <v>0</v>
      </c>
      <c r="I89" s="234"/>
      <c r="J89" s="330">
        <f t="shared" si="7"/>
        <v>0</v>
      </c>
      <c r="K89" s="234">
        <f t="shared" si="8"/>
        <v>0</v>
      </c>
      <c r="L89" s="330">
        <f t="shared" si="1"/>
        <v>0</v>
      </c>
      <c r="M89" s="400">
        <v>7.5345</v>
      </c>
      <c r="N89" s="388"/>
    </row>
    <row r="90" spans="1:14" ht="12.75">
      <c r="A90" s="138">
        <v>32322</v>
      </c>
      <c r="B90" s="119"/>
      <c r="C90" s="119" t="s">
        <v>159</v>
      </c>
      <c r="D90" s="119"/>
      <c r="E90" s="119"/>
      <c r="F90" s="119"/>
      <c r="G90" s="238">
        <v>25000</v>
      </c>
      <c r="H90" s="330">
        <f t="shared" si="6"/>
        <v>3318.0702103656513</v>
      </c>
      <c r="I90" s="234"/>
      <c r="J90" s="330">
        <f t="shared" si="7"/>
        <v>0</v>
      </c>
      <c r="K90" s="234">
        <f t="shared" si="8"/>
        <v>25000</v>
      </c>
      <c r="L90" s="330">
        <f t="shared" si="1"/>
        <v>3318.0702103656513</v>
      </c>
      <c r="M90" s="400">
        <v>7.5345</v>
      </c>
      <c r="N90" s="388"/>
    </row>
    <row r="91" spans="1:14" ht="12.75">
      <c r="A91" s="138">
        <v>32323</v>
      </c>
      <c r="B91" s="119"/>
      <c r="C91" s="119" t="s">
        <v>160</v>
      </c>
      <c r="D91" s="119"/>
      <c r="E91" s="119"/>
      <c r="F91" s="119"/>
      <c r="G91" s="238">
        <v>5000</v>
      </c>
      <c r="H91" s="330">
        <f t="shared" si="6"/>
        <v>663.6140420731302</v>
      </c>
      <c r="I91" s="234"/>
      <c r="J91" s="330">
        <f t="shared" si="7"/>
        <v>0</v>
      </c>
      <c r="K91" s="234">
        <f t="shared" si="8"/>
        <v>5000</v>
      </c>
      <c r="L91" s="330">
        <f t="shared" si="1"/>
        <v>663.6140420731302</v>
      </c>
      <c r="M91" s="400">
        <v>7.5345</v>
      </c>
      <c r="N91" s="388"/>
    </row>
    <row r="92" spans="1:14" ht="12.75">
      <c r="A92" s="138">
        <v>32329</v>
      </c>
      <c r="B92" s="119"/>
      <c r="C92" s="119" t="s">
        <v>161</v>
      </c>
      <c r="D92" s="119"/>
      <c r="E92" s="119"/>
      <c r="F92" s="119"/>
      <c r="G92" s="238">
        <v>15000</v>
      </c>
      <c r="H92" s="330">
        <f t="shared" si="6"/>
        <v>1990.8421262193906</v>
      </c>
      <c r="I92" s="234"/>
      <c r="J92" s="330">
        <f t="shared" si="7"/>
        <v>0</v>
      </c>
      <c r="K92" s="234">
        <f t="shared" si="8"/>
        <v>15000</v>
      </c>
      <c r="L92" s="330">
        <f t="shared" si="1"/>
        <v>1990.8421262193906</v>
      </c>
      <c r="M92" s="400">
        <v>7.5345</v>
      </c>
      <c r="N92" s="388"/>
    </row>
    <row r="93" spans="1:14" ht="12.75">
      <c r="A93" s="138">
        <v>32341</v>
      </c>
      <c r="B93" s="119"/>
      <c r="C93" s="119" t="s">
        <v>163</v>
      </c>
      <c r="D93" s="119"/>
      <c r="E93" s="119"/>
      <c r="F93" s="119"/>
      <c r="G93" s="238">
        <v>40000</v>
      </c>
      <c r="H93" s="330">
        <f t="shared" si="6"/>
        <v>5308.912336585042</v>
      </c>
      <c r="I93" s="234"/>
      <c r="J93" s="330">
        <f t="shared" si="7"/>
        <v>0</v>
      </c>
      <c r="K93" s="234">
        <f t="shared" si="8"/>
        <v>40000</v>
      </c>
      <c r="L93" s="330">
        <f t="shared" si="1"/>
        <v>5308.912336585042</v>
      </c>
      <c r="M93" s="400">
        <v>7.5345</v>
      </c>
      <c r="N93" s="388"/>
    </row>
    <row r="94" spans="1:14" ht="12.75">
      <c r="A94" s="138">
        <v>32342</v>
      </c>
      <c r="B94" s="119"/>
      <c r="C94" s="119" t="s">
        <v>164</v>
      </c>
      <c r="D94" s="119"/>
      <c r="E94" s="119"/>
      <c r="F94" s="119"/>
      <c r="G94" s="238">
        <v>10000</v>
      </c>
      <c r="H94" s="330">
        <f t="shared" si="6"/>
        <v>1327.2280841462605</v>
      </c>
      <c r="I94" s="234"/>
      <c r="J94" s="330">
        <f t="shared" si="7"/>
        <v>0</v>
      </c>
      <c r="K94" s="234">
        <f t="shared" si="8"/>
        <v>10000</v>
      </c>
      <c r="L94" s="330">
        <f t="shared" si="1"/>
        <v>1327.2280841462605</v>
      </c>
      <c r="M94" s="400">
        <v>7.5345</v>
      </c>
      <c r="N94" s="388"/>
    </row>
    <row r="95" spans="1:14" ht="12.75">
      <c r="A95" s="138">
        <v>32343</v>
      </c>
      <c r="B95" s="119"/>
      <c r="C95" s="119" t="s">
        <v>165</v>
      </c>
      <c r="D95" s="119"/>
      <c r="E95" s="119"/>
      <c r="F95" s="119"/>
      <c r="G95" s="238">
        <v>5000</v>
      </c>
      <c r="H95" s="330">
        <f t="shared" si="6"/>
        <v>663.6140420731302</v>
      </c>
      <c r="I95" s="234"/>
      <c r="J95" s="330">
        <f t="shared" si="7"/>
        <v>0</v>
      </c>
      <c r="K95" s="234">
        <f t="shared" si="8"/>
        <v>5000</v>
      </c>
      <c r="L95" s="330">
        <f t="shared" si="1"/>
        <v>663.6140420731302</v>
      </c>
      <c r="M95" s="400">
        <v>7.5345</v>
      </c>
      <c r="N95" s="388"/>
    </row>
    <row r="96" spans="1:14" ht="12.75">
      <c r="A96" s="138">
        <v>32344</v>
      </c>
      <c r="B96" s="119"/>
      <c r="C96" s="119" t="s">
        <v>166</v>
      </c>
      <c r="D96" s="119"/>
      <c r="E96" s="119"/>
      <c r="F96" s="119"/>
      <c r="G96" s="238">
        <v>8000</v>
      </c>
      <c r="H96" s="330">
        <f t="shared" si="6"/>
        <v>1061.7824673170085</v>
      </c>
      <c r="I96" s="234"/>
      <c r="J96" s="330">
        <f t="shared" si="7"/>
        <v>0</v>
      </c>
      <c r="K96" s="234">
        <f t="shared" si="8"/>
        <v>8000</v>
      </c>
      <c r="L96" s="330">
        <f t="shared" si="1"/>
        <v>1061.7824673170085</v>
      </c>
      <c r="M96" s="400">
        <v>7.5345</v>
      </c>
      <c r="N96" s="388"/>
    </row>
    <row r="97" spans="1:14" ht="12.75">
      <c r="A97" s="138">
        <v>32353</v>
      </c>
      <c r="B97" s="119"/>
      <c r="C97" s="119" t="s">
        <v>248</v>
      </c>
      <c r="D97" s="119"/>
      <c r="E97" s="119"/>
      <c r="F97" s="119"/>
      <c r="G97" s="238">
        <v>7000</v>
      </c>
      <c r="H97" s="330">
        <f t="shared" si="6"/>
        <v>929.0596589023824</v>
      </c>
      <c r="I97" s="234"/>
      <c r="J97" s="330">
        <f t="shared" si="7"/>
        <v>0</v>
      </c>
      <c r="K97" s="234">
        <f t="shared" si="8"/>
        <v>7000</v>
      </c>
      <c r="L97" s="330">
        <f t="shared" si="1"/>
        <v>929.0596589023824</v>
      </c>
      <c r="M97" s="400">
        <v>7.5345</v>
      </c>
      <c r="N97" s="388"/>
    </row>
    <row r="98" spans="1:14" ht="12.75">
      <c r="A98" s="253">
        <v>32354</v>
      </c>
      <c r="B98" s="236"/>
      <c r="C98" s="140" t="s">
        <v>249</v>
      </c>
      <c r="D98" s="236"/>
      <c r="E98" s="236"/>
      <c r="F98" s="236"/>
      <c r="G98" s="242">
        <v>1000</v>
      </c>
      <c r="H98" s="330">
        <f t="shared" si="6"/>
        <v>132.72280841462606</v>
      </c>
      <c r="I98" s="129"/>
      <c r="J98" s="396">
        <f t="shared" si="7"/>
        <v>0</v>
      </c>
      <c r="K98" s="234">
        <f t="shared" si="8"/>
        <v>1000</v>
      </c>
      <c r="L98" s="396">
        <f>K98/M98</f>
        <v>132.72280841462606</v>
      </c>
      <c r="M98" s="402">
        <v>7.5345</v>
      </c>
      <c r="N98" s="388"/>
    </row>
    <row r="99" spans="1:14" ht="12.75">
      <c r="A99" s="409"/>
      <c r="B99" s="237"/>
      <c r="C99" s="237"/>
      <c r="D99" s="237"/>
      <c r="E99" s="237"/>
      <c r="F99" s="237"/>
      <c r="G99" s="130"/>
      <c r="H99" s="358"/>
      <c r="I99" s="130"/>
      <c r="J99" s="358"/>
      <c r="K99" s="130"/>
      <c r="L99" s="358"/>
      <c r="M99" s="404"/>
      <c r="N99" s="111"/>
    </row>
    <row r="100" spans="1:14" ht="12.75">
      <c r="A100" s="415">
        <v>32361</v>
      </c>
      <c r="B100" s="119"/>
      <c r="C100" s="119" t="s">
        <v>168</v>
      </c>
      <c r="D100" s="119"/>
      <c r="E100" s="119"/>
      <c r="F100" s="119"/>
      <c r="G100" s="238">
        <v>20000</v>
      </c>
      <c r="H100" s="330">
        <f aca="true" t="shared" si="9" ref="H100:H109">G100/M100</f>
        <v>2654.456168292521</v>
      </c>
      <c r="I100" s="234"/>
      <c r="J100" s="348">
        <f aca="true" t="shared" si="10" ref="J100:J109">I100/M100</f>
        <v>0</v>
      </c>
      <c r="K100" s="234">
        <f t="shared" si="8"/>
        <v>20000</v>
      </c>
      <c r="L100" s="348">
        <f t="shared" si="1"/>
        <v>2654.456168292521</v>
      </c>
      <c r="M100" s="400">
        <v>7.5345</v>
      </c>
      <c r="N100" s="388"/>
    </row>
    <row r="101" spans="1:14" ht="12.75">
      <c r="A101" s="138">
        <v>32369</v>
      </c>
      <c r="B101" s="119"/>
      <c r="C101" s="119" t="s">
        <v>169</v>
      </c>
      <c r="D101" s="119"/>
      <c r="E101" s="119"/>
      <c r="F101" s="119"/>
      <c r="G101" s="238">
        <v>3000</v>
      </c>
      <c r="H101" s="330">
        <f t="shared" si="9"/>
        <v>398.1684252438781</v>
      </c>
      <c r="I101" s="234"/>
      <c r="J101" s="330">
        <f t="shared" si="10"/>
        <v>0</v>
      </c>
      <c r="K101" s="234">
        <f t="shared" si="8"/>
        <v>3000</v>
      </c>
      <c r="L101" s="330">
        <f t="shared" si="1"/>
        <v>398.1684252438781</v>
      </c>
      <c r="M101" s="400">
        <v>7.5345</v>
      </c>
      <c r="N101" s="388"/>
    </row>
    <row r="102" spans="1:14" ht="12.75">
      <c r="A102" s="138">
        <v>32372</v>
      </c>
      <c r="B102" s="119"/>
      <c r="C102" s="119" t="s">
        <v>250</v>
      </c>
      <c r="D102" s="119"/>
      <c r="E102" s="119"/>
      <c r="F102" s="119"/>
      <c r="G102" s="238">
        <v>23000</v>
      </c>
      <c r="H102" s="330">
        <f t="shared" si="9"/>
        <v>3052.624593536399</v>
      </c>
      <c r="I102" s="234"/>
      <c r="J102" s="330">
        <f t="shared" si="10"/>
        <v>0</v>
      </c>
      <c r="K102" s="234">
        <f t="shared" si="8"/>
        <v>23000</v>
      </c>
      <c r="L102" s="330">
        <f t="shared" si="1"/>
        <v>3052.624593536399</v>
      </c>
      <c r="M102" s="400">
        <v>7.5345</v>
      </c>
      <c r="N102" s="388"/>
    </row>
    <row r="103" spans="1:14" ht="12.75">
      <c r="A103" s="138">
        <v>32379</v>
      </c>
      <c r="B103" s="119"/>
      <c r="C103" s="119" t="s">
        <v>171</v>
      </c>
      <c r="D103" s="119"/>
      <c r="E103" s="119"/>
      <c r="F103" s="119"/>
      <c r="G103" s="238">
        <v>17000</v>
      </c>
      <c r="H103" s="330">
        <f t="shared" si="9"/>
        <v>2256.287743048643</v>
      </c>
      <c r="I103" s="234"/>
      <c r="J103" s="330">
        <f t="shared" si="10"/>
        <v>0</v>
      </c>
      <c r="K103" s="234">
        <f t="shared" si="8"/>
        <v>17000</v>
      </c>
      <c r="L103" s="330">
        <f aca="true" t="shared" si="11" ref="L103:L156">K103/M103</f>
        <v>2256.287743048643</v>
      </c>
      <c r="M103" s="400">
        <v>7.5345</v>
      </c>
      <c r="N103" s="388"/>
    </row>
    <row r="104" spans="1:14" ht="12.75">
      <c r="A104" s="138">
        <v>32381</v>
      </c>
      <c r="B104" s="119"/>
      <c r="C104" s="119" t="s">
        <v>172</v>
      </c>
      <c r="D104" s="119"/>
      <c r="E104" s="119"/>
      <c r="F104" s="119"/>
      <c r="G104" s="238">
        <v>10000</v>
      </c>
      <c r="H104" s="330">
        <f t="shared" si="9"/>
        <v>1327.2280841462605</v>
      </c>
      <c r="I104" s="234"/>
      <c r="J104" s="330">
        <f t="shared" si="10"/>
        <v>0</v>
      </c>
      <c r="K104" s="234">
        <f t="shared" si="8"/>
        <v>10000</v>
      </c>
      <c r="L104" s="330">
        <f t="shared" si="11"/>
        <v>1327.2280841462605</v>
      </c>
      <c r="M104" s="400">
        <v>7.5345</v>
      </c>
      <c r="N104" s="388"/>
    </row>
    <row r="105" spans="1:14" ht="12.75">
      <c r="A105" s="138">
        <v>32389</v>
      </c>
      <c r="B105" s="119"/>
      <c r="C105" s="119" t="s">
        <v>251</v>
      </c>
      <c r="D105" s="119"/>
      <c r="E105" s="119"/>
      <c r="F105" s="119"/>
      <c r="G105" s="238">
        <v>15000</v>
      </c>
      <c r="H105" s="330">
        <f t="shared" si="9"/>
        <v>1990.8421262193906</v>
      </c>
      <c r="I105" s="234"/>
      <c r="J105" s="330">
        <f t="shared" si="10"/>
        <v>0</v>
      </c>
      <c r="K105" s="234">
        <f t="shared" si="8"/>
        <v>15000</v>
      </c>
      <c r="L105" s="330">
        <f t="shared" si="11"/>
        <v>1990.8421262193906</v>
      </c>
      <c r="M105" s="400">
        <v>7.5345</v>
      </c>
      <c r="N105" s="388"/>
    </row>
    <row r="106" spans="1:14" ht="12.75">
      <c r="A106" s="138">
        <v>32391</v>
      </c>
      <c r="B106" s="119"/>
      <c r="C106" s="119" t="s">
        <v>174</v>
      </c>
      <c r="D106" s="119"/>
      <c r="E106" s="119"/>
      <c r="F106" s="119"/>
      <c r="G106" s="238">
        <v>5000</v>
      </c>
      <c r="H106" s="330">
        <f t="shared" si="9"/>
        <v>663.6140420731302</v>
      </c>
      <c r="I106" s="234"/>
      <c r="J106" s="330">
        <f t="shared" si="10"/>
        <v>0</v>
      </c>
      <c r="K106" s="234">
        <f t="shared" si="8"/>
        <v>5000</v>
      </c>
      <c r="L106" s="330">
        <f t="shared" si="11"/>
        <v>663.6140420731302</v>
      </c>
      <c r="M106" s="400">
        <v>7.5345</v>
      </c>
      <c r="N106" s="388"/>
    </row>
    <row r="107" spans="1:14" ht="12.75">
      <c r="A107" s="138">
        <v>32394</v>
      </c>
      <c r="B107" s="119"/>
      <c r="C107" s="119" t="s">
        <v>252</v>
      </c>
      <c r="D107" s="119"/>
      <c r="E107" s="119"/>
      <c r="F107" s="119"/>
      <c r="G107" s="238">
        <v>2000</v>
      </c>
      <c r="H107" s="330">
        <f t="shared" si="9"/>
        <v>265.4456168292521</v>
      </c>
      <c r="I107" s="234"/>
      <c r="J107" s="330">
        <f t="shared" si="10"/>
        <v>0</v>
      </c>
      <c r="K107" s="234">
        <f t="shared" si="8"/>
        <v>2000</v>
      </c>
      <c r="L107" s="330">
        <f t="shared" si="11"/>
        <v>265.4456168292521</v>
      </c>
      <c r="M107" s="400">
        <v>7.5345</v>
      </c>
      <c r="N107" s="388"/>
    </row>
    <row r="108" spans="1:14" ht="12.75">
      <c r="A108" s="138">
        <v>32396</v>
      </c>
      <c r="B108" s="119"/>
      <c r="C108" s="119" t="s">
        <v>196</v>
      </c>
      <c r="D108" s="119"/>
      <c r="E108" s="119"/>
      <c r="F108" s="119"/>
      <c r="G108" s="238">
        <v>9000</v>
      </c>
      <c r="H108" s="330">
        <f t="shared" si="9"/>
        <v>1194.5052757316344</v>
      </c>
      <c r="I108" s="234"/>
      <c r="J108" s="330">
        <f t="shared" si="10"/>
        <v>0</v>
      </c>
      <c r="K108" s="234">
        <f t="shared" si="8"/>
        <v>9000</v>
      </c>
      <c r="L108" s="330">
        <f t="shared" si="11"/>
        <v>1194.5052757316344</v>
      </c>
      <c r="M108" s="400">
        <v>7.5345</v>
      </c>
      <c r="N108" s="388"/>
    </row>
    <row r="109" spans="1:14" ht="12.75">
      <c r="A109" s="138">
        <v>32399</v>
      </c>
      <c r="B109" s="119"/>
      <c r="C109" s="119" t="s">
        <v>253</v>
      </c>
      <c r="D109" s="119"/>
      <c r="E109" s="119"/>
      <c r="F109" s="119"/>
      <c r="G109" s="238">
        <v>5000</v>
      </c>
      <c r="H109" s="330">
        <f t="shared" si="9"/>
        <v>663.6140420731302</v>
      </c>
      <c r="I109" s="234"/>
      <c r="J109" s="330">
        <f t="shared" si="10"/>
        <v>0</v>
      </c>
      <c r="K109" s="234">
        <f t="shared" si="8"/>
        <v>5000</v>
      </c>
      <c r="L109" s="330">
        <f t="shared" si="11"/>
        <v>663.6140420731302</v>
      </c>
      <c r="M109" s="400">
        <v>7.5345</v>
      </c>
      <c r="N109" s="388"/>
    </row>
    <row r="110" spans="1:14" ht="15">
      <c r="A110" s="250">
        <v>324</v>
      </c>
      <c r="B110" s="206"/>
      <c r="C110" s="208" t="s">
        <v>177</v>
      </c>
      <c r="D110" s="206"/>
      <c r="E110" s="206"/>
      <c r="F110" s="206"/>
      <c r="G110" s="333">
        <f>G111</f>
        <v>0</v>
      </c>
      <c r="H110" s="330"/>
      <c r="I110" s="367"/>
      <c r="J110" s="330"/>
      <c r="K110" s="326"/>
      <c r="L110" s="330"/>
      <c r="M110" s="401"/>
      <c r="N110" s="111"/>
    </row>
    <row r="111" spans="1:14" ht="12.75">
      <c r="A111" s="138">
        <v>32412</v>
      </c>
      <c r="B111" s="119"/>
      <c r="C111" s="119" t="s">
        <v>177</v>
      </c>
      <c r="D111" s="119"/>
      <c r="E111" s="119"/>
      <c r="F111" s="119"/>
      <c r="G111" s="238">
        <v>0</v>
      </c>
      <c r="H111" s="330"/>
      <c r="I111" s="367"/>
      <c r="J111" s="330"/>
      <c r="K111" s="367">
        <f>G111-I111</f>
        <v>0</v>
      </c>
      <c r="L111" s="330"/>
      <c r="M111" s="401"/>
      <c r="N111" s="111"/>
    </row>
    <row r="112" spans="1:14" ht="15">
      <c r="A112" s="250">
        <v>329</v>
      </c>
      <c r="B112" s="208"/>
      <c r="C112" s="208" t="s">
        <v>28</v>
      </c>
      <c r="D112" s="208"/>
      <c r="E112" s="208"/>
      <c r="F112" s="208"/>
      <c r="G112" s="333">
        <f>SUM(G113:G125)</f>
        <v>48813.5</v>
      </c>
      <c r="H112" s="330">
        <f aca="true" t="shared" si="12" ref="H112:H118">G112/M112</f>
        <v>6478.664808547349</v>
      </c>
      <c r="I112" s="326"/>
      <c r="J112" s="330">
        <f aca="true" t="shared" si="13" ref="J112:J118">I112/M112</f>
        <v>0</v>
      </c>
      <c r="K112" s="326">
        <f>SUM(K113:K125)</f>
        <v>48813.5</v>
      </c>
      <c r="L112" s="330">
        <f t="shared" si="11"/>
        <v>6478.664808547349</v>
      </c>
      <c r="M112" s="400">
        <v>7.5345</v>
      </c>
      <c r="N112" s="333"/>
    </row>
    <row r="113" spans="1:14" ht="12.75">
      <c r="A113" s="138">
        <v>32921</v>
      </c>
      <c r="B113" s="119"/>
      <c r="C113" s="119" t="s">
        <v>178</v>
      </c>
      <c r="D113" s="119"/>
      <c r="E113" s="119"/>
      <c r="F113" s="119"/>
      <c r="G113" s="238">
        <v>4500</v>
      </c>
      <c r="H113" s="330">
        <f t="shared" si="12"/>
        <v>597.2526378658172</v>
      </c>
      <c r="I113" s="234"/>
      <c r="J113" s="330">
        <f t="shared" si="13"/>
        <v>0</v>
      </c>
      <c r="K113" s="234">
        <f>G113-I113</f>
        <v>4500</v>
      </c>
      <c r="L113" s="330">
        <f t="shared" si="11"/>
        <v>597.2526378658172</v>
      </c>
      <c r="M113" s="400">
        <v>7.5345</v>
      </c>
      <c r="N113" s="388"/>
    </row>
    <row r="114" spans="1:14" ht="12.75">
      <c r="A114" s="138">
        <v>32922</v>
      </c>
      <c r="B114" s="119"/>
      <c r="C114" s="119" t="s">
        <v>179</v>
      </c>
      <c r="D114" s="119"/>
      <c r="E114" s="119"/>
      <c r="F114" s="119"/>
      <c r="G114" s="238">
        <v>9500</v>
      </c>
      <c r="H114" s="330">
        <f t="shared" si="12"/>
        <v>1260.8666799389475</v>
      </c>
      <c r="I114" s="234"/>
      <c r="J114" s="330">
        <f t="shared" si="13"/>
        <v>0</v>
      </c>
      <c r="K114" s="234">
        <f>G114-I114</f>
        <v>9500</v>
      </c>
      <c r="L114" s="330">
        <f t="shared" si="11"/>
        <v>1260.8666799389475</v>
      </c>
      <c r="M114" s="400">
        <v>7.5345</v>
      </c>
      <c r="N114" s="388"/>
    </row>
    <row r="115" spans="1:14" ht="12.75">
      <c r="A115" s="138">
        <v>32923</v>
      </c>
      <c r="B115" s="119"/>
      <c r="C115" s="119" t="s">
        <v>180</v>
      </c>
      <c r="D115" s="119"/>
      <c r="E115" s="119"/>
      <c r="F115" s="119"/>
      <c r="G115" s="238">
        <v>9000</v>
      </c>
      <c r="H115" s="330">
        <f t="shared" si="12"/>
        <v>1194.5052757316344</v>
      </c>
      <c r="I115" s="234"/>
      <c r="J115" s="330">
        <f t="shared" si="13"/>
        <v>0</v>
      </c>
      <c r="K115" s="234">
        <f>G115-I115</f>
        <v>9000</v>
      </c>
      <c r="L115" s="330">
        <f t="shared" si="11"/>
        <v>1194.5052757316344</v>
      </c>
      <c r="M115" s="400">
        <v>7.5345</v>
      </c>
      <c r="N115" s="388"/>
    </row>
    <row r="116" spans="1:14" ht="12.75">
      <c r="A116" s="138">
        <v>32924</v>
      </c>
      <c r="B116" s="119"/>
      <c r="C116" s="119" t="s">
        <v>254</v>
      </c>
      <c r="D116" s="119"/>
      <c r="E116" s="119"/>
      <c r="F116" s="119"/>
      <c r="G116" s="238">
        <v>8000</v>
      </c>
      <c r="H116" s="330">
        <f t="shared" si="12"/>
        <v>1061.7824673170085</v>
      </c>
      <c r="I116" s="234"/>
      <c r="J116" s="330">
        <f t="shared" si="13"/>
        <v>0</v>
      </c>
      <c r="K116" s="234">
        <f>G116-I116</f>
        <v>8000</v>
      </c>
      <c r="L116" s="330">
        <f t="shared" si="11"/>
        <v>1061.7824673170085</v>
      </c>
      <c r="M116" s="400">
        <v>7.5345</v>
      </c>
      <c r="N116" s="388"/>
    </row>
    <row r="117" spans="1:14" ht="12.75">
      <c r="A117" s="138">
        <v>32931</v>
      </c>
      <c r="B117" s="119"/>
      <c r="C117" s="119" t="s">
        <v>255</v>
      </c>
      <c r="D117" s="119"/>
      <c r="E117" s="119"/>
      <c r="F117" s="119"/>
      <c r="G117" s="238">
        <v>1263.5</v>
      </c>
      <c r="H117" s="330">
        <f t="shared" si="12"/>
        <v>167.69526843188</v>
      </c>
      <c r="I117" s="234"/>
      <c r="J117" s="330">
        <f t="shared" si="13"/>
        <v>0</v>
      </c>
      <c r="K117" s="234">
        <f>SUM(G117-I117)</f>
        <v>1263.5</v>
      </c>
      <c r="L117" s="330">
        <f t="shared" si="11"/>
        <v>167.69526843188</v>
      </c>
      <c r="M117" s="400">
        <v>7.5345</v>
      </c>
      <c r="N117" s="388"/>
    </row>
    <row r="118" spans="1:14" ht="12.75">
      <c r="A118" s="138">
        <v>32941</v>
      </c>
      <c r="B118" s="119"/>
      <c r="C118" s="119" t="s">
        <v>256</v>
      </c>
      <c r="D118" s="119"/>
      <c r="E118" s="119"/>
      <c r="F118" s="119"/>
      <c r="G118" s="238">
        <v>200</v>
      </c>
      <c r="H118" s="330">
        <f t="shared" si="12"/>
        <v>26.54456168292521</v>
      </c>
      <c r="I118" s="234"/>
      <c r="J118" s="330">
        <f t="shared" si="13"/>
        <v>0</v>
      </c>
      <c r="K118" s="234">
        <f>SUM(G118-I118)</f>
        <v>200</v>
      </c>
      <c r="L118" s="330">
        <f t="shared" si="11"/>
        <v>26.54456168292521</v>
      </c>
      <c r="M118" s="400">
        <v>7.5345</v>
      </c>
      <c r="N118" s="388"/>
    </row>
    <row r="119" spans="1:14" ht="12.75">
      <c r="A119" s="138">
        <v>32942</v>
      </c>
      <c r="B119" s="119"/>
      <c r="C119" s="119" t="s">
        <v>257</v>
      </c>
      <c r="D119" s="119"/>
      <c r="E119" s="119"/>
      <c r="F119" s="119"/>
      <c r="G119" s="238">
        <v>0</v>
      </c>
      <c r="H119" s="330"/>
      <c r="I119" s="234"/>
      <c r="J119" s="330"/>
      <c r="K119" s="234">
        <v>0</v>
      </c>
      <c r="L119" s="330"/>
      <c r="M119" s="401"/>
      <c r="N119" s="388"/>
    </row>
    <row r="120" spans="1:14" ht="12.75">
      <c r="A120" s="138">
        <v>32951</v>
      </c>
      <c r="B120" s="119"/>
      <c r="C120" s="119" t="s">
        <v>258</v>
      </c>
      <c r="D120" s="119"/>
      <c r="E120" s="119"/>
      <c r="F120" s="119"/>
      <c r="G120" s="238">
        <v>550</v>
      </c>
      <c r="H120" s="330">
        <f>G120/M120</f>
        <v>72.99754462804432</v>
      </c>
      <c r="I120" s="234"/>
      <c r="J120" s="330">
        <f>I120/M120</f>
        <v>0</v>
      </c>
      <c r="K120" s="234">
        <v>550</v>
      </c>
      <c r="L120" s="330">
        <f t="shared" si="11"/>
        <v>72.99754462804432</v>
      </c>
      <c r="M120" s="400">
        <v>7.5345</v>
      </c>
      <c r="N120" s="388"/>
    </row>
    <row r="121" spans="1:14" ht="12.75">
      <c r="A121" s="138">
        <v>32953</v>
      </c>
      <c r="B121" s="119"/>
      <c r="C121" s="119" t="s">
        <v>259</v>
      </c>
      <c r="D121" s="119"/>
      <c r="E121" s="119"/>
      <c r="F121" s="119"/>
      <c r="G121" s="238">
        <v>0</v>
      </c>
      <c r="H121" s="330"/>
      <c r="I121" s="234"/>
      <c r="J121" s="330"/>
      <c r="K121" s="234">
        <v>0</v>
      </c>
      <c r="L121" s="330"/>
      <c r="M121" s="401"/>
      <c r="N121" s="388"/>
    </row>
    <row r="122" spans="1:14" ht="12.75">
      <c r="A122" s="138">
        <v>32955</v>
      </c>
      <c r="B122" s="119"/>
      <c r="C122" s="119" t="s">
        <v>260</v>
      </c>
      <c r="D122" s="119"/>
      <c r="E122" s="119"/>
      <c r="F122" s="119"/>
      <c r="G122" s="238">
        <v>13500</v>
      </c>
      <c r="H122" s="330">
        <f>G122/M122</f>
        <v>1791.7579135974515</v>
      </c>
      <c r="I122" s="234"/>
      <c r="J122" s="330">
        <f>I122/M122</f>
        <v>0</v>
      </c>
      <c r="K122" s="234">
        <v>13500</v>
      </c>
      <c r="L122" s="330">
        <f t="shared" si="11"/>
        <v>1791.7579135974515</v>
      </c>
      <c r="M122" s="400">
        <v>7.5345</v>
      </c>
      <c r="N122" s="388"/>
    </row>
    <row r="123" spans="1:14" ht="12.75">
      <c r="A123" s="138">
        <v>32959</v>
      </c>
      <c r="B123" s="119"/>
      <c r="C123" s="119" t="s">
        <v>261</v>
      </c>
      <c r="D123" s="119"/>
      <c r="E123" s="119"/>
      <c r="F123" s="119"/>
      <c r="G123" s="238">
        <v>800</v>
      </c>
      <c r="H123" s="330">
        <f>G123/M123</f>
        <v>106.17824673170084</v>
      </c>
      <c r="I123" s="234"/>
      <c r="J123" s="330">
        <f>I123/M123</f>
        <v>0</v>
      </c>
      <c r="K123" s="234">
        <f>SUM(G123-I123)</f>
        <v>800</v>
      </c>
      <c r="L123" s="330">
        <f t="shared" si="11"/>
        <v>106.17824673170084</v>
      </c>
      <c r="M123" s="400">
        <v>7.5345</v>
      </c>
      <c r="N123" s="388"/>
    </row>
    <row r="124" spans="1:14" ht="12.75">
      <c r="A124" s="138">
        <v>32991</v>
      </c>
      <c r="B124" s="119"/>
      <c r="C124" s="119" t="s">
        <v>262</v>
      </c>
      <c r="D124" s="119"/>
      <c r="E124" s="119"/>
      <c r="F124" s="119"/>
      <c r="G124" s="238">
        <v>0</v>
      </c>
      <c r="H124" s="330"/>
      <c r="I124" s="234"/>
      <c r="J124" s="330"/>
      <c r="K124" s="234">
        <v>0</v>
      </c>
      <c r="L124" s="330"/>
      <c r="M124" s="401"/>
      <c r="N124" s="388"/>
    </row>
    <row r="125" spans="1:14" ht="12.75">
      <c r="A125" s="253">
        <v>32999</v>
      </c>
      <c r="B125" s="140"/>
      <c r="C125" s="140" t="s">
        <v>186</v>
      </c>
      <c r="D125" s="140"/>
      <c r="E125" s="140"/>
      <c r="F125" s="140"/>
      <c r="G125" s="242">
        <v>1500</v>
      </c>
      <c r="H125" s="396">
        <f>G125/M125</f>
        <v>199.08421262193906</v>
      </c>
      <c r="I125" s="321"/>
      <c r="J125" s="396">
        <f>I125/M125</f>
        <v>0</v>
      </c>
      <c r="K125" s="321">
        <f>SUM(G125-I125)</f>
        <v>1500</v>
      </c>
      <c r="L125" s="396">
        <f t="shared" si="11"/>
        <v>199.08421262193906</v>
      </c>
      <c r="M125" s="294">
        <v>7.5345</v>
      </c>
      <c r="N125" s="388"/>
    </row>
    <row r="126" spans="1:14" ht="12.75">
      <c r="A126" s="118"/>
      <c r="B126" s="118"/>
      <c r="C126" s="118"/>
      <c r="D126" s="118"/>
      <c r="E126" s="118"/>
      <c r="F126" s="118"/>
      <c r="G126" s="128"/>
      <c r="H126" s="326"/>
      <c r="I126" s="128"/>
      <c r="J126" s="326"/>
      <c r="K126" s="128"/>
      <c r="L126" s="326"/>
      <c r="M126" s="408"/>
      <c r="N126" s="135"/>
    </row>
    <row r="127" spans="1:14" ht="15">
      <c r="A127" s="416"/>
      <c r="B127" s="235"/>
      <c r="C127" s="235" t="s">
        <v>187</v>
      </c>
      <c r="D127" s="235"/>
      <c r="E127" s="235"/>
      <c r="F127" s="235"/>
      <c r="G127" s="332">
        <f>G129+G130</f>
        <v>9000</v>
      </c>
      <c r="H127" s="348">
        <f>G127/M127</f>
        <v>1194.5052757316344</v>
      </c>
      <c r="I127" s="357"/>
      <c r="J127" s="348">
        <f>I127/M127</f>
        <v>0</v>
      </c>
      <c r="K127" s="391">
        <f>K129+K130</f>
        <v>9000</v>
      </c>
      <c r="L127" s="348">
        <f t="shared" si="11"/>
        <v>1194.5052757316344</v>
      </c>
      <c r="M127" s="400">
        <v>7.5345</v>
      </c>
      <c r="N127" s="389"/>
    </row>
    <row r="128" spans="1:14" ht="15">
      <c r="A128" s="250">
        <v>343</v>
      </c>
      <c r="B128" s="208"/>
      <c r="C128" s="208" t="s">
        <v>188</v>
      </c>
      <c r="D128" s="208"/>
      <c r="E128" s="208"/>
      <c r="F128" s="208"/>
      <c r="G128" s="333">
        <f>G129+G130</f>
        <v>9000</v>
      </c>
      <c r="H128" s="330">
        <f aca="true" t="shared" si="14" ref="H128:H136">G128/M128</f>
        <v>1194.5052757316344</v>
      </c>
      <c r="I128" s="326"/>
      <c r="J128" s="330">
        <f>I128/M128</f>
        <v>0</v>
      </c>
      <c r="K128" s="368">
        <f>G128-I128</f>
        <v>9000</v>
      </c>
      <c r="L128" s="330">
        <f t="shared" si="11"/>
        <v>1194.5052757316344</v>
      </c>
      <c r="M128" s="400">
        <v>7.5345</v>
      </c>
      <c r="N128" s="333"/>
    </row>
    <row r="129" spans="1:14" ht="12.75">
      <c r="A129" s="138">
        <v>34311</v>
      </c>
      <c r="B129" s="119"/>
      <c r="C129" s="119" t="s">
        <v>189</v>
      </c>
      <c r="D129" s="119"/>
      <c r="E129" s="119"/>
      <c r="F129" s="119"/>
      <c r="G129" s="238">
        <v>9000</v>
      </c>
      <c r="H129" s="330">
        <f t="shared" si="14"/>
        <v>1194.5052757316344</v>
      </c>
      <c r="I129" s="234"/>
      <c r="J129" s="330">
        <f>I129/M129</f>
        <v>0</v>
      </c>
      <c r="K129" s="369">
        <v>9000</v>
      </c>
      <c r="L129" s="330">
        <f t="shared" si="11"/>
        <v>1194.5052757316344</v>
      </c>
      <c r="M129" s="400">
        <v>7.5345</v>
      </c>
      <c r="N129" s="388"/>
    </row>
    <row r="130" spans="1:14" ht="14.25">
      <c r="A130" s="252"/>
      <c r="B130" s="206"/>
      <c r="C130" s="206"/>
      <c r="D130" s="206"/>
      <c r="E130" s="206"/>
      <c r="F130" s="206"/>
      <c r="G130" s="238"/>
      <c r="H130" s="330"/>
      <c r="I130" s="234"/>
      <c r="J130" s="330"/>
      <c r="K130" s="234"/>
      <c r="L130" s="330"/>
      <c r="M130" s="401"/>
      <c r="N130" s="111"/>
    </row>
    <row r="131" spans="1:14" ht="15">
      <c r="A131" s="250"/>
      <c r="B131" s="208">
        <v>42</v>
      </c>
      <c r="C131" s="208" t="s">
        <v>263</v>
      </c>
      <c r="D131" s="206"/>
      <c r="E131" s="206"/>
      <c r="F131" s="206"/>
      <c r="G131" s="333">
        <f>SUM(G132)</f>
        <v>45000</v>
      </c>
      <c r="H131" s="330">
        <f t="shared" si="14"/>
        <v>5972.526378658172</v>
      </c>
      <c r="I131" s="234"/>
      <c r="J131" s="330">
        <f aca="true" t="shared" si="15" ref="J131:J136">I131/M131</f>
        <v>0</v>
      </c>
      <c r="K131" s="326">
        <f>SUM(K132)</f>
        <v>45000</v>
      </c>
      <c r="L131" s="330">
        <f t="shared" si="11"/>
        <v>5972.526378658172</v>
      </c>
      <c r="M131" s="400">
        <v>7.5345</v>
      </c>
      <c r="N131" s="333"/>
    </row>
    <row r="132" spans="1:14" ht="15">
      <c r="A132" s="250">
        <v>422</v>
      </c>
      <c r="B132" s="208"/>
      <c r="C132" s="208" t="s">
        <v>31</v>
      </c>
      <c r="D132" s="206"/>
      <c r="E132" s="206"/>
      <c r="F132" s="206"/>
      <c r="G132" s="333">
        <f>SUM(G133:G137)</f>
        <v>45000</v>
      </c>
      <c r="H132" s="330">
        <f t="shared" si="14"/>
        <v>5972.526378658172</v>
      </c>
      <c r="I132" s="234"/>
      <c r="J132" s="330">
        <f t="shared" si="15"/>
        <v>0</v>
      </c>
      <c r="K132" s="326">
        <f>SUM(K133:K137)</f>
        <v>45000</v>
      </c>
      <c r="L132" s="330">
        <f t="shared" si="11"/>
        <v>5972.526378658172</v>
      </c>
      <c r="M132" s="400">
        <v>7.5345</v>
      </c>
      <c r="N132" s="333"/>
    </row>
    <row r="133" spans="1:14" ht="14.25">
      <c r="A133" s="138">
        <v>42219</v>
      </c>
      <c r="B133" s="206"/>
      <c r="C133" s="119" t="s">
        <v>264</v>
      </c>
      <c r="D133" s="119"/>
      <c r="E133" s="119"/>
      <c r="F133" s="119"/>
      <c r="G133" s="239">
        <v>45000</v>
      </c>
      <c r="H133" s="330">
        <f t="shared" si="14"/>
        <v>5972.526378658172</v>
      </c>
      <c r="I133" s="234"/>
      <c r="J133" s="330">
        <f t="shared" si="15"/>
        <v>0</v>
      </c>
      <c r="K133" s="369">
        <v>45000</v>
      </c>
      <c r="L133" s="330">
        <f t="shared" si="11"/>
        <v>5972.526378658172</v>
      </c>
      <c r="M133" s="400">
        <v>7.5345</v>
      </c>
      <c r="N133" s="388"/>
    </row>
    <row r="134" spans="1:14" ht="12.75">
      <c r="A134" s="417">
        <v>42271</v>
      </c>
      <c r="B134" s="118"/>
      <c r="C134" s="122" t="s">
        <v>220</v>
      </c>
      <c r="D134" s="122"/>
      <c r="E134" s="122"/>
      <c r="F134" s="122"/>
      <c r="G134" s="240">
        <v>0</v>
      </c>
      <c r="H134" s="330">
        <f t="shared" si="14"/>
        <v>0</v>
      </c>
      <c r="I134" s="331"/>
      <c r="J134" s="330">
        <f t="shared" si="15"/>
        <v>0</v>
      </c>
      <c r="K134" s="370"/>
      <c r="L134" s="330">
        <f t="shared" si="11"/>
        <v>0</v>
      </c>
      <c r="M134" s="400">
        <v>7.5345</v>
      </c>
      <c r="N134" s="111"/>
    </row>
    <row r="135" spans="1:14" ht="12.75">
      <c r="A135" s="417">
        <v>42272</v>
      </c>
      <c r="B135" s="118"/>
      <c r="C135" s="122" t="s">
        <v>221</v>
      </c>
      <c r="D135" s="122"/>
      <c r="E135" s="122"/>
      <c r="F135" s="122"/>
      <c r="G135" s="240">
        <v>0</v>
      </c>
      <c r="H135" s="330">
        <f t="shared" si="14"/>
        <v>0</v>
      </c>
      <c r="I135" s="331"/>
      <c r="J135" s="330">
        <f t="shared" si="15"/>
        <v>0</v>
      </c>
      <c r="K135" s="370"/>
      <c r="L135" s="330">
        <f t="shared" si="11"/>
        <v>0</v>
      </c>
      <c r="M135" s="400">
        <v>7.5345</v>
      </c>
      <c r="N135" s="111"/>
    </row>
    <row r="136" spans="1:14" ht="12.75">
      <c r="A136" s="417">
        <v>42273</v>
      </c>
      <c r="B136" s="118"/>
      <c r="C136" s="122" t="s">
        <v>222</v>
      </c>
      <c r="D136" s="122"/>
      <c r="E136" s="122"/>
      <c r="F136" s="122"/>
      <c r="G136" s="240">
        <v>0</v>
      </c>
      <c r="H136" s="330">
        <f t="shared" si="14"/>
        <v>0</v>
      </c>
      <c r="I136" s="331"/>
      <c r="J136" s="330">
        <f t="shared" si="15"/>
        <v>0</v>
      </c>
      <c r="K136" s="370"/>
      <c r="L136" s="330">
        <f t="shared" si="11"/>
        <v>0</v>
      </c>
      <c r="M136" s="400">
        <v>7.5345</v>
      </c>
      <c r="N136" s="111"/>
    </row>
    <row r="137" spans="1:14" ht="12.75">
      <c r="A137" s="253"/>
      <c r="B137" s="140"/>
      <c r="C137" s="140"/>
      <c r="D137" s="140"/>
      <c r="E137" s="140"/>
      <c r="F137" s="140"/>
      <c r="G137" s="241"/>
      <c r="H137" s="396"/>
      <c r="I137" s="321"/>
      <c r="J137" s="396"/>
      <c r="K137" s="392"/>
      <c r="L137" s="396"/>
      <c r="M137" s="403"/>
      <c r="N137" s="111"/>
    </row>
    <row r="138" spans="1:14" ht="12.75">
      <c r="A138" s="134"/>
      <c r="B138" s="134"/>
      <c r="C138" s="134"/>
      <c r="D138" s="134"/>
      <c r="E138" s="134"/>
      <c r="F138" s="134"/>
      <c r="G138" s="369"/>
      <c r="H138" s="326"/>
      <c r="I138" s="234"/>
      <c r="J138" s="326"/>
      <c r="K138" s="369"/>
      <c r="L138" s="326"/>
      <c r="M138" s="313"/>
      <c r="N138" s="135"/>
    </row>
    <row r="139" spans="1:14" ht="14.25">
      <c r="A139" s="206"/>
      <c r="B139" s="206"/>
      <c r="C139" s="206"/>
      <c r="D139" s="206"/>
      <c r="E139" s="206"/>
      <c r="F139" s="206"/>
      <c r="G139" s="334"/>
      <c r="H139" s="326"/>
      <c r="I139" s="234"/>
      <c r="J139" s="326"/>
      <c r="K139" s="234"/>
      <c r="L139" s="326"/>
      <c r="M139" s="313"/>
      <c r="N139" s="135"/>
    </row>
    <row r="140" spans="1:14" ht="15">
      <c r="A140" s="226" t="s">
        <v>112</v>
      </c>
      <c r="B140" s="214"/>
      <c r="C140" s="216"/>
      <c r="D140" s="216"/>
      <c r="E140" s="216"/>
      <c r="F140" s="216"/>
      <c r="G140" s="419"/>
      <c r="H140" s="358"/>
      <c r="I140" s="419"/>
      <c r="J140" s="358"/>
      <c r="K140" s="398"/>
      <c r="L140" s="358"/>
      <c r="M140" s="404"/>
      <c r="N140" s="111"/>
    </row>
    <row r="141" spans="1:14" ht="15">
      <c r="A141" s="418">
        <v>6</v>
      </c>
      <c r="B141" s="243"/>
      <c r="C141" s="243"/>
      <c r="D141" s="243"/>
      <c r="E141" s="243"/>
      <c r="F141" s="244"/>
      <c r="G141" s="349">
        <f>SUM(G143+G145+G147+G150+G152+G155)</f>
        <v>5768776.5</v>
      </c>
      <c r="H141" s="395">
        <f>G141/M141</f>
        <v>765648.218196297</v>
      </c>
      <c r="I141" s="349">
        <f>SUM(K28)</f>
        <v>3900000</v>
      </c>
      <c r="J141" s="395">
        <f>I141/M141</f>
        <v>517618.9528170416</v>
      </c>
      <c r="K141" s="349">
        <f>SUM(K143+K145+K147+K150+K152+K155)</f>
        <v>1868776.5</v>
      </c>
      <c r="L141" s="380">
        <f t="shared" si="11"/>
        <v>248029.2653792554</v>
      </c>
      <c r="M141" s="406">
        <v>7.5345</v>
      </c>
      <c r="N141" s="111"/>
    </row>
    <row r="142" spans="1:14" ht="12.75">
      <c r="A142" s="213"/>
      <c r="B142" s="118"/>
      <c r="C142" s="118"/>
      <c r="D142" s="118"/>
      <c r="E142" s="118"/>
      <c r="F142" s="245"/>
      <c r="G142" s="350"/>
      <c r="H142" s="330"/>
      <c r="I142" s="331"/>
      <c r="J142" s="330"/>
      <c r="K142" s="393"/>
      <c r="L142" s="330"/>
      <c r="M142" s="407"/>
      <c r="N142" s="111"/>
    </row>
    <row r="143" spans="1:14" ht="14.25">
      <c r="A143" s="246">
        <v>634</v>
      </c>
      <c r="B143" s="120" t="s">
        <v>226</v>
      </c>
      <c r="C143" s="120"/>
      <c r="D143" s="119"/>
      <c r="E143" s="119"/>
      <c r="F143" s="247"/>
      <c r="G143" s="351">
        <f>SUM(G144)</f>
        <v>0</v>
      </c>
      <c r="H143" s="330"/>
      <c r="I143" s="354"/>
      <c r="J143" s="330"/>
      <c r="K143" s="354">
        <f>SUM(K144)</f>
        <v>0</v>
      </c>
      <c r="L143" s="330"/>
      <c r="M143" s="407"/>
      <c r="N143" s="111"/>
    </row>
    <row r="144" spans="1:14" ht="12.75">
      <c r="A144" s="248">
        <v>63414</v>
      </c>
      <c r="B144" s="119" t="s">
        <v>227</v>
      </c>
      <c r="C144" s="120"/>
      <c r="D144" s="119"/>
      <c r="E144" s="119"/>
      <c r="F144" s="247"/>
      <c r="G144" s="99">
        <v>0</v>
      </c>
      <c r="H144" s="330"/>
      <c r="I144" s="355"/>
      <c r="J144" s="330"/>
      <c r="K144" s="371">
        <v>0</v>
      </c>
      <c r="L144" s="330"/>
      <c r="M144" s="407"/>
      <c r="N144" s="111"/>
    </row>
    <row r="145" spans="1:14" ht="14.25">
      <c r="A145" s="246">
        <v>636</v>
      </c>
      <c r="B145" s="120" t="s">
        <v>228</v>
      </c>
      <c r="C145" s="120"/>
      <c r="D145" s="119"/>
      <c r="E145" s="119"/>
      <c r="F145" s="247"/>
      <c r="G145" s="351">
        <f>SUM(G146)</f>
        <v>205940</v>
      </c>
      <c r="H145" s="330">
        <f aca="true" t="shared" si="16" ref="H145:H156">G145/M145</f>
        <v>27332.93516490809</v>
      </c>
      <c r="I145" s="354"/>
      <c r="J145" s="330">
        <f>I145/M145</f>
        <v>0</v>
      </c>
      <c r="K145" s="372">
        <f>SUM(K146)</f>
        <v>205940</v>
      </c>
      <c r="L145" s="330">
        <f t="shared" si="11"/>
        <v>27332.93516490809</v>
      </c>
      <c r="M145" s="400">
        <v>7.5345</v>
      </c>
      <c r="N145" s="111"/>
    </row>
    <row r="146" spans="1:14" ht="12.75">
      <c r="A146" s="138">
        <v>63612</v>
      </c>
      <c r="B146" s="119" t="s">
        <v>265</v>
      </c>
      <c r="C146" s="119"/>
      <c r="D146" s="119"/>
      <c r="E146" s="119"/>
      <c r="F146" s="247"/>
      <c r="G146" s="99">
        <v>205940</v>
      </c>
      <c r="H146" s="330">
        <f t="shared" si="16"/>
        <v>27332.93516490809</v>
      </c>
      <c r="I146" s="355"/>
      <c r="J146" s="330">
        <f>I146/M146</f>
        <v>0</v>
      </c>
      <c r="K146" s="370">
        <v>205940</v>
      </c>
      <c r="L146" s="330">
        <f t="shared" si="11"/>
        <v>27332.93516490809</v>
      </c>
      <c r="M146" s="400">
        <v>7.5345</v>
      </c>
      <c r="N146" s="111"/>
    </row>
    <row r="147" spans="1:14" ht="12.75">
      <c r="A147" s="213">
        <v>639</v>
      </c>
      <c r="B147" s="122"/>
      <c r="C147" s="122"/>
      <c r="D147" s="122"/>
      <c r="E147" s="122"/>
      <c r="F147" s="249"/>
      <c r="G147" s="352">
        <f>SUM(G148)</f>
        <v>445459</v>
      </c>
      <c r="H147" s="330"/>
      <c r="I147" s="370"/>
      <c r="J147" s="330"/>
      <c r="K147" s="372">
        <f>SUM(K148)</f>
        <v>445459</v>
      </c>
      <c r="L147" s="330"/>
      <c r="M147" s="405"/>
      <c r="N147" s="111"/>
    </row>
    <row r="148" spans="1:14" ht="12.75">
      <c r="A148" s="213">
        <v>63931</v>
      </c>
      <c r="B148" s="118"/>
      <c r="C148" s="118"/>
      <c r="D148" s="118"/>
      <c r="E148" s="118"/>
      <c r="F148" s="245"/>
      <c r="G148" s="353">
        <v>445459</v>
      </c>
      <c r="H148" s="330">
        <f t="shared" si="16"/>
        <v>59122.5695135709</v>
      </c>
      <c r="I148" s="331"/>
      <c r="J148" s="330">
        <f>I148/M148</f>
        <v>0</v>
      </c>
      <c r="K148" s="373">
        <v>445459</v>
      </c>
      <c r="L148" s="330">
        <f t="shared" si="11"/>
        <v>59122.5695135709</v>
      </c>
      <c r="M148" s="400">
        <v>7.5345</v>
      </c>
      <c r="N148" s="111"/>
    </row>
    <row r="149" spans="1:14" ht="12.75">
      <c r="A149" s="213"/>
      <c r="B149" s="118"/>
      <c r="C149" s="118"/>
      <c r="D149" s="118"/>
      <c r="E149" s="118"/>
      <c r="F149" s="245"/>
      <c r="G149" s="353"/>
      <c r="H149" s="330"/>
      <c r="I149" s="331"/>
      <c r="J149" s="330"/>
      <c r="K149" s="331"/>
      <c r="L149" s="330"/>
      <c r="M149" s="405"/>
      <c r="N149" s="111"/>
    </row>
    <row r="150" spans="1:14" ht="15">
      <c r="A150" s="250">
        <v>652</v>
      </c>
      <c r="B150" s="120" t="s">
        <v>107</v>
      </c>
      <c r="C150" s="119"/>
      <c r="D150" s="119"/>
      <c r="E150" s="119"/>
      <c r="F150" s="247"/>
      <c r="G150" s="351">
        <f>SUM(G151)</f>
        <v>1180547.5</v>
      </c>
      <c r="H150" s="330">
        <f t="shared" si="16"/>
        <v>156685.57966686573</v>
      </c>
      <c r="I150" s="354"/>
      <c r="J150" s="330">
        <f>I150/M150</f>
        <v>0</v>
      </c>
      <c r="K150" s="372">
        <f>SUM(K151)</f>
        <v>1180547.5</v>
      </c>
      <c r="L150" s="330">
        <f t="shared" si="11"/>
        <v>156685.57966686573</v>
      </c>
      <c r="M150" s="400">
        <v>7.5345</v>
      </c>
      <c r="N150" s="111"/>
    </row>
    <row r="151" spans="1:14" ht="12.75">
      <c r="A151" s="138">
        <v>65264</v>
      </c>
      <c r="B151" s="119" t="s">
        <v>232</v>
      </c>
      <c r="C151" s="119"/>
      <c r="D151" s="119"/>
      <c r="E151" s="119"/>
      <c r="F151" s="247"/>
      <c r="G151" s="99">
        <v>1180547.5</v>
      </c>
      <c r="H151" s="330">
        <f t="shared" si="16"/>
        <v>156685.57966686573</v>
      </c>
      <c r="I151" s="355"/>
      <c r="J151" s="330">
        <f>I151/M151</f>
        <v>0</v>
      </c>
      <c r="K151" s="370">
        <v>1180547.5</v>
      </c>
      <c r="L151" s="330">
        <f t="shared" si="11"/>
        <v>156685.57966686573</v>
      </c>
      <c r="M151" s="400">
        <v>7.5345</v>
      </c>
      <c r="N151" s="111"/>
    </row>
    <row r="152" spans="1:14" ht="15">
      <c r="A152" s="250">
        <v>661</v>
      </c>
      <c r="B152" s="120" t="s">
        <v>233</v>
      </c>
      <c r="C152" s="120"/>
      <c r="D152" s="120"/>
      <c r="E152" s="120"/>
      <c r="F152" s="251"/>
      <c r="G152" s="354">
        <f>SUM(G153)</f>
        <v>36830</v>
      </c>
      <c r="H152" s="330">
        <f t="shared" si="16"/>
        <v>4888.181033910677</v>
      </c>
      <c r="I152" s="354"/>
      <c r="J152" s="330">
        <f>I152/M152</f>
        <v>0</v>
      </c>
      <c r="K152" s="372">
        <f>SUM(K153)</f>
        <v>36830</v>
      </c>
      <c r="L152" s="330">
        <f t="shared" si="11"/>
        <v>4888.181033910677</v>
      </c>
      <c r="M152" s="400">
        <v>7.5345</v>
      </c>
      <c r="N152" s="111"/>
    </row>
    <row r="153" spans="1:14" ht="12.75">
      <c r="A153" s="138">
        <v>66151</v>
      </c>
      <c r="B153" s="119" t="s">
        <v>234</v>
      </c>
      <c r="C153" s="119"/>
      <c r="D153" s="119"/>
      <c r="E153" s="119"/>
      <c r="F153" s="247"/>
      <c r="G153" s="355">
        <v>36830</v>
      </c>
      <c r="H153" s="330">
        <f t="shared" si="16"/>
        <v>4888.181033910677</v>
      </c>
      <c r="I153" s="355"/>
      <c r="J153" s="330">
        <f>I153/M153</f>
        <v>0</v>
      </c>
      <c r="K153" s="370">
        <v>36830</v>
      </c>
      <c r="L153" s="330">
        <f t="shared" si="11"/>
        <v>4888.181033910677</v>
      </c>
      <c r="M153" s="400">
        <v>7.5345</v>
      </c>
      <c r="N153" s="111"/>
    </row>
    <row r="154" spans="1:14" ht="14.25">
      <c r="A154" s="252"/>
      <c r="B154" s="119"/>
      <c r="C154" s="119"/>
      <c r="D154" s="119"/>
      <c r="E154" s="119"/>
      <c r="F154" s="247"/>
      <c r="G154" s="355"/>
      <c r="H154" s="330"/>
      <c r="I154" s="355"/>
      <c r="J154" s="330"/>
      <c r="K154" s="370"/>
      <c r="L154" s="330"/>
      <c r="M154" s="405"/>
      <c r="N154" s="111"/>
    </row>
    <row r="155" spans="1:14" ht="15">
      <c r="A155" s="250">
        <v>671</v>
      </c>
      <c r="B155" s="120" t="s">
        <v>235</v>
      </c>
      <c r="C155" s="120"/>
      <c r="D155" s="120"/>
      <c r="E155" s="120"/>
      <c r="F155" s="251"/>
      <c r="G155" s="354">
        <f>SUM(G156)</f>
        <v>3900000</v>
      </c>
      <c r="H155" s="330">
        <f t="shared" si="16"/>
        <v>517618.9528170416</v>
      </c>
      <c r="I155" s="354">
        <f>SUM(I156)</f>
        <v>3900000</v>
      </c>
      <c r="J155" s="330">
        <f>I155/M155</f>
        <v>517618.9528170416</v>
      </c>
      <c r="K155" s="370">
        <v>0</v>
      </c>
      <c r="L155" s="330">
        <f t="shared" si="11"/>
        <v>0</v>
      </c>
      <c r="M155" s="400">
        <v>7.5345</v>
      </c>
      <c r="N155" s="111"/>
    </row>
    <row r="156" spans="1:14" ht="12.75">
      <c r="A156" s="253">
        <v>67111</v>
      </c>
      <c r="B156" s="140" t="s">
        <v>236</v>
      </c>
      <c r="C156" s="140"/>
      <c r="D156" s="140"/>
      <c r="E156" s="140"/>
      <c r="F156" s="254"/>
      <c r="G156" s="356">
        <v>3900000</v>
      </c>
      <c r="H156" s="396">
        <f t="shared" si="16"/>
        <v>517618.9528170416</v>
      </c>
      <c r="I156" s="356">
        <v>3900000</v>
      </c>
      <c r="J156" s="396">
        <f>I156/M156</f>
        <v>517618.9528170416</v>
      </c>
      <c r="K156" s="394">
        <v>0</v>
      </c>
      <c r="L156" s="396">
        <f t="shared" si="11"/>
        <v>0</v>
      </c>
      <c r="M156" s="402">
        <v>7.5345</v>
      </c>
      <c r="N156" s="111"/>
    </row>
    <row r="158" spans="1:13" ht="12.75">
      <c r="A158" s="118" t="s">
        <v>298</v>
      </c>
      <c r="B158" s="118"/>
      <c r="C158" s="118"/>
      <c r="D158" s="118"/>
      <c r="E158" s="118"/>
      <c r="F158" s="118"/>
      <c r="G158" s="118"/>
      <c r="H158" s="118"/>
      <c r="I158" s="118" t="s">
        <v>70</v>
      </c>
      <c r="J158" s="118"/>
      <c r="K158" s="118"/>
      <c r="L158" s="118"/>
      <c r="M158" s="274"/>
    </row>
    <row r="161" spans="1:13" ht="12.7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274"/>
    </row>
    <row r="162" spans="1:13" ht="12.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274"/>
    </row>
    <row r="163" spans="1:13" ht="12.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274"/>
    </row>
    <row r="164" spans="1:13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274"/>
    </row>
    <row r="165" spans="1:13" ht="12.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274"/>
    </row>
    <row r="166" spans="1:13" ht="12.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274"/>
    </row>
    <row r="167" spans="1:13" ht="12.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274"/>
    </row>
    <row r="168" spans="1:13" ht="12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274"/>
    </row>
    <row r="169" spans="1:13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274"/>
    </row>
    <row r="170" spans="1:13" ht="12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274"/>
    </row>
    <row r="171" spans="1:13" ht="12.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274"/>
    </row>
    <row r="172" spans="1:13" ht="12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274"/>
    </row>
    <row r="173" spans="1:13" ht="12.7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274"/>
    </row>
    <row r="174" spans="1:13" ht="12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1:13" ht="12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</sheetData>
  <sheetProtection/>
  <mergeCells count="1">
    <mergeCell ref="A10:K10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">
      <selection activeCell="A40" sqref="A40:IV40"/>
    </sheetView>
  </sheetViews>
  <sheetFormatPr defaultColWidth="11.421875" defaultRowHeight="12.75"/>
  <cols>
    <col min="1" max="1" width="16.00390625" style="18" customWidth="1"/>
    <col min="2" max="3" width="17.57421875" style="18" customWidth="1"/>
    <col min="4" max="4" width="17.57421875" style="49" customWidth="1"/>
    <col min="5" max="8" width="17.57421875" style="4" customWidth="1"/>
    <col min="9" max="9" width="19.421875" style="4" customWidth="1"/>
    <col min="10" max="10" width="14.28125" style="4" customWidth="1"/>
    <col min="11" max="11" width="7.8515625" style="4" customWidth="1"/>
    <col min="12" max="12" width="11.421875" style="4" customWidth="1"/>
    <col min="13" max="13" width="12.8515625" style="4" bestFit="1" customWidth="1"/>
    <col min="14" max="16384" width="11.421875" style="4" customWidth="1"/>
  </cols>
  <sheetData>
    <row r="1" spans="1:8" ht="24" customHeight="1">
      <c r="A1" s="821" t="s">
        <v>91</v>
      </c>
      <c r="B1" s="821"/>
      <c r="C1" s="821"/>
      <c r="D1" s="821"/>
      <c r="E1" s="821"/>
      <c r="F1" s="821"/>
      <c r="G1" s="821"/>
      <c r="H1" s="821"/>
    </row>
    <row r="2" spans="1:8" s="1" customFormat="1" ht="13.5" thickBot="1">
      <c r="A2" s="9"/>
      <c r="B2" s="119" t="s">
        <v>342</v>
      </c>
      <c r="C2" s="1">
        <v>7.5345</v>
      </c>
      <c r="H2" s="10" t="s">
        <v>10</v>
      </c>
    </row>
    <row r="3" spans="1:8" s="1" customFormat="1" ht="26.25" thickBot="1">
      <c r="A3" s="72" t="s">
        <v>11</v>
      </c>
      <c r="B3" s="844" t="s">
        <v>223</v>
      </c>
      <c r="C3" s="845"/>
      <c r="D3" s="845"/>
      <c r="E3" s="845"/>
      <c r="F3" s="845"/>
      <c r="G3" s="845"/>
      <c r="H3" s="846"/>
    </row>
    <row r="4" spans="1:8" s="1" customFormat="1" ht="51.75" thickBot="1">
      <c r="A4" s="73" t="s">
        <v>12</v>
      </c>
      <c r="B4" s="11" t="s">
        <v>13</v>
      </c>
      <c r="C4" s="12" t="s">
        <v>14</v>
      </c>
      <c r="D4" s="12" t="s">
        <v>15</v>
      </c>
      <c r="E4" s="12" t="s">
        <v>50</v>
      </c>
      <c r="F4" s="12" t="s">
        <v>49</v>
      </c>
      <c r="G4" s="12" t="s">
        <v>210</v>
      </c>
      <c r="H4" s="13"/>
    </row>
    <row r="5" spans="1:8" s="1" customFormat="1" ht="12.75">
      <c r="A5" s="3">
        <v>634</v>
      </c>
      <c r="B5" s="83"/>
      <c r="C5" s="84"/>
      <c r="D5" s="85"/>
      <c r="E5" s="86"/>
      <c r="F5" s="87"/>
      <c r="G5" s="87"/>
      <c r="H5" s="88"/>
    </row>
    <row r="6" spans="1:8" s="1" customFormat="1" ht="12.75">
      <c r="A6" s="447">
        <v>636</v>
      </c>
      <c r="B6" s="435"/>
      <c r="C6" s="436"/>
      <c r="D6" s="436"/>
      <c r="E6" s="437">
        <v>205940</v>
      </c>
      <c r="F6" s="436"/>
      <c r="G6" s="438"/>
      <c r="H6" s="448"/>
    </row>
    <row r="7" spans="1:8" s="1" customFormat="1" ht="12.75">
      <c r="A7" s="449" t="s">
        <v>337</v>
      </c>
      <c r="B7" s="439"/>
      <c r="C7" s="440"/>
      <c r="D7" s="440"/>
      <c r="E7" s="441">
        <f>E6/C2</f>
        <v>27332.93516490809</v>
      </c>
      <c r="F7" s="440"/>
      <c r="G7" s="442"/>
      <c r="H7" s="450"/>
    </row>
    <row r="8" spans="1:8" s="1" customFormat="1" ht="12.75">
      <c r="A8" s="447">
        <v>639</v>
      </c>
      <c r="B8" s="435"/>
      <c r="C8" s="436"/>
      <c r="D8" s="436"/>
      <c r="E8" s="437"/>
      <c r="F8" s="436"/>
      <c r="G8" s="443">
        <v>445459</v>
      </c>
      <c r="H8" s="448"/>
    </row>
    <row r="9" spans="1:8" s="1" customFormat="1" ht="12.75">
      <c r="A9" s="449" t="s">
        <v>338</v>
      </c>
      <c r="B9" s="439"/>
      <c r="C9" s="440"/>
      <c r="D9" s="440"/>
      <c r="E9" s="441"/>
      <c r="F9" s="440"/>
      <c r="G9" s="444">
        <f>G8/C2</f>
        <v>59122.5695135709</v>
      </c>
      <c r="H9" s="450"/>
    </row>
    <row r="10" spans="1:8" s="1" customFormat="1" ht="12.75">
      <c r="A10" s="447">
        <v>652</v>
      </c>
      <c r="B10" s="435"/>
      <c r="C10" s="437"/>
      <c r="D10" s="437">
        <v>1180547.5</v>
      </c>
      <c r="E10" s="437"/>
      <c r="F10" s="436"/>
      <c r="G10" s="438"/>
      <c r="H10" s="448"/>
    </row>
    <row r="11" spans="1:8" s="1" customFormat="1" ht="12.75">
      <c r="A11" s="449" t="s">
        <v>339</v>
      </c>
      <c r="B11" s="439"/>
      <c r="C11" s="441"/>
      <c r="D11" s="441">
        <f>D10/C2</f>
        <v>156685.57966686573</v>
      </c>
      <c r="E11" s="441"/>
      <c r="F11" s="440"/>
      <c r="G11" s="442"/>
      <c r="H11" s="450"/>
    </row>
    <row r="12" spans="1:8" s="1" customFormat="1" ht="12.75">
      <c r="A12" s="447">
        <v>661</v>
      </c>
      <c r="B12" s="435"/>
      <c r="C12" s="437">
        <v>36830</v>
      </c>
      <c r="D12" s="437"/>
      <c r="E12" s="437"/>
      <c r="F12" s="436"/>
      <c r="G12" s="438"/>
      <c r="H12" s="448"/>
    </row>
    <row r="13" spans="1:8" s="1" customFormat="1" ht="12.75">
      <c r="A13" s="449" t="s">
        <v>340</v>
      </c>
      <c r="B13" s="439"/>
      <c r="C13" s="441">
        <f>C12/C2</f>
        <v>4888.181033910677</v>
      </c>
      <c r="D13" s="441"/>
      <c r="E13" s="441"/>
      <c r="F13" s="440"/>
      <c r="G13" s="442"/>
      <c r="H13" s="450"/>
    </row>
    <row r="14" spans="1:8" s="1" customFormat="1" ht="14.25" customHeight="1">
      <c r="A14" s="451" t="s">
        <v>48</v>
      </c>
      <c r="B14" s="445">
        <v>3900000</v>
      </c>
      <c r="C14" s="437"/>
      <c r="D14" s="437"/>
      <c r="E14" s="437"/>
      <c r="F14" s="436"/>
      <c r="G14" s="438"/>
      <c r="H14" s="448"/>
    </row>
    <row r="15" spans="1:8" s="1" customFormat="1" ht="13.5" thickBot="1">
      <c r="A15" s="452" t="s">
        <v>341</v>
      </c>
      <c r="B15" s="446">
        <f>B14/C2</f>
        <v>517618.9528170416</v>
      </c>
      <c r="C15" s="441"/>
      <c r="D15" s="441"/>
      <c r="E15" s="441"/>
      <c r="F15" s="440"/>
      <c r="G15" s="442"/>
      <c r="H15" s="450"/>
    </row>
    <row r="16" spans="1:8" s="1" customFormat="1" ht="30" customHeight="1" thickBot="1">
      <c r="A16" s="16" t="s">
        <v>17</v>
      </c>
      <c r="B16" s="90">
        <f aca="true" t="shared" si="0" ref="B16:G16">SUM(B5,B6,B8,B10,B12,B14)</f>
        <v>3900000</v>
      </c>
      <c r="C16" s="90">
        <f t="shared" si="0"/>
        <v>36830</v>
      </c>
      <c r="D16" s="90">
        <f t="shared" si="0"/>
        <v>1180547.5</v>
      </c>
      <c r="E16" s="90">
        <f t="shared" si="0"/>
        <v>205940</v>
      </c>
      <c r="F16" s="90">
        <f t="shared" si="0"/>
        <v>0</v>
      </c>
      <c r="G16" s="91">
        <f t="shared" si="0"/>
        <v>445459</v>
      </c>
      <c r="H16" s="92"/>
    </row>
    <row r="17" spans="1:8" s="1" customFormat="1" ht="30" customHeight="1" thickBot="1">
      <c r="A17" s="16" t="s">
        <v>343</v>
      </c>
      <c r="B17" s="91">
        <f aca="true" t="shared" si="1" ref="B17:G17">SUM(B7,B9,B11,B13,B15)</f>
        <v>517618.9528170416</v>
      </c>
      <c r="C17" s="488">
        <f t="shared" si="1"/>
        <v>4888.181033910677</v>
      </c>
      <c r="D17" s="488">
        <f t="shared" si="1"/>
        <v>156685.57966686573</v>
      </c>
      <c r="E17" s="488">
        <f t="shared" si="1"/>
        <v>27332.93516490809</v>
      </c>
      <c r="F17" s="488">
        <f t="shared" si="1"/>
        <v>0</v>
      </c>
      <c r="G17" s="488">
        <f t="shared" si="1"/>
        <v>59122.5695135709</v>
      </c>
      <c r="H17" s="489"/>
    </row>
    <row r="18" spans="1:8" s="1" customFormat="1" ht="28.5" customHeight="1" thickBot="1">
      <c r="A18" s="16" t="s">
        <v>224</v>
      </c>
      <c r="B18" s="257">
        <f>B16+C16+D16+E16+F16+G16+H16</f>
        <v>5768776.5</v>
      </c>
      <c r="C18" s="490"/>
      <c r="D18" s="491"/>
      <c r="E18" s="491"/>
      <c r="F18" s="491"/>
      <c r="G18" s="491"/>
      <c r="H18" s="492"/>
    </row>
    <row r="19" spans="1:8" s="1" customFormat="1" ht="42" customHeight="1" thickBot="1">
      <c r="A19" s="16" t="s">
        <v>348</v>
      </c>
      <c r="B19" s="257">
        <f>SUM(B17:H17)</f>
        <v>765648.218196297</v>
      </c>
      <c r="C19" s="493"/>
      <c r="D19" s="494"/>
      <c r="E19" s="494"/>
      <c r="F19" s="494"/>
      <c r="G19" s="494"/>
      <c r="H19" s="495"/>
    </row>
    <row r="20" spans="1:8" ht="13.5" thickBot="1">
      <c r="A20" s="6"/>
      <c r="B20" s="6"/>
      <c r="C20" s="6"/>
      <c r="D20" s="7"/>
      <c r="E20" s="17"/>
      <c r="H20" s="10"/>
    </row>
    <row r="21" spans="1:8" ht="24" customHeight="1" thickBot="1">
      <c r="A21" s="74" t="s">
        <v>11</v>
      </c>
      <c r="B21" s="844" t="s">
        <v>272</v>
      </c>
      <c r="C21" s="845"/>
      <c r="D21" s="845"/>
      <c r="E21" s="845"/>
      <c r="F21" s="845"/>
      <c r="G21" s="845"/>
      <c r="H21" s="846"/>
    </row>
    <row r="22" spans="1:8" ht="51.75" thickBot="1">
      <c r="A22" s="456" t="s">
        <v>12</v>
      </c>
      <c r="B22" s="454" t="s">
        <v>13</v>
      </c>
      <c r="C22" s="455" t="s">
        <v>14</v>
      </c>
      <c r="D22" s="457" t="s">
        <v>15</v>
      </c>
      <c r="E22" s="458" t="s">
        <v>51</v>
      </c>
      <c r="F22" s="455" t="s">
        <v>49</v>
      </c>
      <c r="G22" s="455" t="s">
        <v>210</v>
      </c>
      <c r="H22" s="457" t="s">
        <v>16</v>
      </c>
    </row>
    <row r="23" spans="1:13" ht="12.75">
      <c r="A23" s="3">
        <v>634</v>
      </c>
      <c r="B23" s="486"/>
      <c r="C23" s="480"/>
      <c r="D23" s="484"/>
      <c r="E23" s="472"/>
      <c r="F23" s="94">
        <v>95000</v>
      </c>
      <c r="G23" s="95"/>
      <c r="H23" s="96"/>
      <c r="J23" s="310"/>
      <c r="M23" s="310"/>
    </row>
    <row r="24" spans="1:13" ht="12.75">
      <c r="A24" s="449" t="s">
        <v>345</v>
      </c>
      <c r="B24" s="487"/>
      <c r="C24" s="481"/>
      <c r="D24" s="485"/>
      <c r="E24" s="459"/>
      <c r="F24" s="460">
        <f>F23/C2</f>
        <v>12608.666799389475</v>
      </c>
      <c r="G24" s="461"/>
      <c r="H24" s="473"/>
      <c r="J24" s="310"/>
      <c r="M24" s="310"/>
    </row>
    <row r="25" spans="1:13" ht="12.75">
      <c r="A25" s="447">
        <v>636</v>
      </c>
      <c r="B25" s="468"/>
      <c r="C25" s="463"/>
      <c r="D25" s="469"/>
      <c r="E25" s="462">
        <v>193790</v>
      </c>
      <c r="F25" s="463"/>
      <c r="G25" s="464"/>
      <c r="H25" s="474"/>
      <c r="J25" s="310"/>
      <c r="M25" s="310"/>
    </row>
    <row r="26" spans="1:13" ht="12.75">
      <c r="A26" s="449" t="s">
        <v>346</v>
      </c>
      <c r="B26" s="470"/>
      <c r="C26" s="466"/>
      <c r="D26" s="471"/>
      <c r="E26" s="465">
        <f>E25/C2</f>
        <v>25720.35304267038</v>
      </c>
      <c r="F26" s="466"/>
      <c r="G26" s="467"/>
      <c r="H26" s="475"/>
      <c r="J26" s="310"/>
      <c r="M26" s="310"/>
    </row>
    <row r="27" spans="1:13" ht="12.75">
      <c r="A27" s="447">
        <v>639</v>
      </c>
      <c r="B27" s="468"/>
      <c r="C27" s="463"/>
      <c r="D27" s="469"/>
      <c r="E27" s="462"/>
      <c r="F27" s="463"/>
      <c r="G27" s="464">
        <v>0</v>
      </c>
      <c r="H27" s="474"/>
      <c r="J27" s="310"/>
      <c r="M27" s="310"/>
    </row>
    <row r="28" spans="1:13" ht="12.75">
      <c r="A28" s="449" t="s">
        <v>338</v>
      </c>
      <c r="B28" s="470"/>
      <c r="C28" s="466"/>
      <c r="D28" s="471"/>
      <c r="E28" s="465"/>
      <c r="F28" s="466"/>
      <c r="G28" s="467"/>
      <c r="H28" s="475"/>
      <c r="J28" s="310"/>
      <c r="M28" s="310"/>
    </row>
    <row r="29" spans="1:13" ht="12.75">
      <c r="A29" s="447">
        <v>652</v>
      </c>
      <c r="B29" s="462"/>
      <c r="C29" s="463"/>
      <c r="D29" s="463">
        <v>1175157.5</v>
      </c>
      <c r="E29" s="462"/>
      <c r="F29" s="463"/>
      <c r="G29" s="464"/>
      <c r="H29" s="474"/>
      <c r="J29" s="310"/>
      <c r="M29" s="310"/>
    </row>
    <row r="30" spans="1:13" ht="12.75">
      <c r="A30" s="449" t="s">
        <v>339</v>
      </c>
      <c r="B30" s="465"/>
      <c r="C30" s="466"/>
      <c r="D30" s="466">
        <f>D29/C2</f>
        <v>155970.20372951092</v>
      </c>
      <c r="E30" s="465"/>
      <c r="F30" s="466"/>
      <c r="G30" s="467"/>
      <c r="H30" s="475"/>
      <c r="J30" s="310"/>
      <c r="M30" s="310"/>
    </row>
    <row r="31" spans="1:13" ht="12.75">
      <c r="A31" s="447">
        <v>661</v>
      </c>
      <c r="B31" s="462"/>
      <c r="C31" s="463">
        <v>26000</v>
      </c>
      <c r="D31" s="463">
        <v>0</v>
      </c>
      <c r="E31" s="462"/>
      <c r="F31" s="463"/>
      <c r="G31" s="464"/>
      <c r="H31" s="474"/>
      <c r="J31" s="310"/>
      <c r="M31" s="310"/>
    </row>
    <row r="32" spans="1:13" ht="12.75">
      <c r="A32" s="449" t="s">
        <v>340</v>
      </c>
      <c r="B32" s="465"/>
      <c r="C32" s="466">
        <f>C31/C2</f>
        <v>3450.793018780277</v>
      </c>
      <c r="D32" s="466"/>
      <c r="E32" s="465"/>
      <c r="F32" s="466"/>
      <c r="G32" s="467"/>
      <c r="H32" s="475"/>
      <c r="J32" s="310"/>
      <c r="M32" s="310"/>
    </row>
    <row r="33" spans="1:13" ht="12.75">
      <c r="A33" s="451" t="s">
        <v>48</v>
      </c>
      <c r="B33" s="462">
        <v>3900000</v>
      </c>
      <c r="C33" s="463"/>
      <c r="D33" s="463"/>
      <c r="E33" s="462"/>
      <c r="F33" s="463"/>
      <c r="G33" s="464"/>
      <c r="H33" s="474"/>
      <c r="J33" s="310"/>
      <c r="M33" s="310"/>
    </row>
    <row r="34" spans="1:10" ht="13.5" thickBot="1">
      <c r="A34" s="15" t="s">
        <v>341</v>
      </c>
      <c r="B34" s="97">
        <f>B33/C2</f>
        <v>517618.9528170416</v>
      </c>
      <c r="C34" s="93"/>
      <c r="D34" s="93"/>
      <c r="E34" s="476"/>
      <c r="F34" s="477"/>
      <c r="G34" s="478"/>
      <c r="H34" s="479"/>
      <c r="J34" s="182"/>
    </row>
    <row r="35" spans="1:10" ht="26.25" thickBot="1">
      <c r="A35" s="16" t="s">
        <v>17</v>
      </c>
      <c r="B35" s="98">
        <f aca="true" t="shared" si="2" ref="B35:H36">SUM(B23,B25,B27,B29,B31,B33)</f>
        <v>3900000</v>
      </c>
      <c r="C35" s="98">
        <f t="shared" si="2"/>
        <v>26000</v>
      </c>
      <c r="D35" s="98">
        <f t="shared" si="2"/>
        <v>1175157.5</v>
      </c>
      <c r="E35" s="98">
        <f t="shared" si="2"/>
        <v>193790</v>
      </c>
      <c r="F35" s="98">
        <f t="shared" si="2"/>
        <v>95000</v>
      </c>
      <c r="G35" s="98">
        <f t="shared" si="2"/>
        <v>0</v>
      </c>
      <c r="H35" s="98">
        <f t="shared" si="2"/>
        <v>0</v>
      </c>
      <c r="I35" s="182"/>
      <c r="J35" s="182"/>
    </row>
    <row r="36" spans="1:10" ht="28.5" customHeight="1" thickBot="1">
      <c r="A36" s="16" t="s">
        <v>344</v>
      </c>
      <c r="B36" s="98">
        <f t="shared" si="2"/>
        <v>517618.9528170416</v>
      </c>
      <c r="C36" s="98">
        <f t="shared" si="2"/>
        <v>3450.793018780277</v>
      </c>
      <c r="D36" s="98">
        <f t="shared" si="2"/>
        <v>155970.20372951092</v>
      </c>
      <c r="E36" s="98">
        <f t="shared" si="2"/>
        <v>25720.35304267038</v>
      </c>
      <c r="F36" s="98">
        <f t="shared" si="2"/>
        <v>12608.666799389475</v>
      </c>
      <c r="G36" s="98">
        <f t="shared" si="2"/>
        <v>0</v>
      </c>
      <c r="H36" s="98">
        <f t="shared" si="2"/>
        <v>0</v>
      </c>
      <c r="I36" s="182"/>
      <c r="J36" s="182"/>
    </row>
    <row r="37" spans="1:8" ht="30.75" customHeight="1" thickBot="1">
      <c r="A37" s="16" t="s">
        <v>277</v>
      </c>
      <c r="B37" s="453">
        <f>B35+C35+D35+E35+F35+G35+H35</f>
        <v>5389947.5</v>
      </c>
      <c r="C37" s="255"/>
      <c r="D37" s="255"/>
      <c r="E37" s="255"/>
      <c r="F37" s="255"/>
      <c r="G37" s="255"/>
      <c r="H37" s="256"/>
    </row>
    <row r="38" spans="1:8" s="1" customFormat="1" ht="39" customHeight="1" thickBot="1">
      <c r="A38" s="16" t="s">
        <v>347</v>
      </c>
      <c r="B38" s="499">
        <f>SUM(B36:H36)</f>
        <v>715368.9694073928</v>
      </c>
      <c r="C38" s="496"/>
      <c r="D38" s="497"/>
      <c r="E38" s="497"/>
      <c r="F38" s="497"/>
      <c r="G38" s="497"/>
      <c r="H38" s="498"/>
    </row>
    <row r="39" spans="1:8" s="1" customFormat="1" ht="39" customHeight="1">
      <c r="A39" s="798"/>
      <c r="B39" s="799"/>
      <c r="C39" s="800"/>
      <c r="D39" s="800"/>
      <c r="E39" s="800"/>
      <c r="F39" s="800"/>
      <c r="G39" s="800"/>
      <c r="H39" s="800"/>
    </row>
    <row r="40" spans="1:8" s="1" customFormat="1" ht="39" customHeight="1">
      <c r="A40" s="798"/>
      <c r="B40" s="799"/>
      <c r="C40" s="800"/>
      <c r="D40" s="800"/>
      <c r="E40" s="800"/>
      <c r="F40" s="800"/>
      <c r="G40" s="800"/>
      <c r="H40" s="800"/>
    </row>
    <row r="41" spans="1:8" s="1" customFormat="1" ht="39" customHeight="1">
      <c r="A41" s="798"/>
      <c r="B41" s="799"/>
      <c r="C41" s="800"/>
      <c r="D41" s="800"/>
      <c r="E41" s="800"/>
      <c r="F41" s="800"/>
      <c r="G41" s="800"/>
      <c r="H41" s="800"/>
    </row>
    <row r="42" spans="1:8" s="1" customFormat="1" ht="39" customHeight="1">
      <c r="A42" s="798"/>
      <c r="B42" s="799"/>
      <c r="C42" s="800"/>
      <c r="D42" s="800"/>
      <c r="E42" s="800"/>
      <c r="F42" s="800"/>
      <c r="G42" s="800"/>
      <c r="H42" s="800"/>
    </row>
    <row r="43" spans="1:8" s="1" customFormat="1" ht="39" customHeight="1">
      <c r="A43" s="798"/>
      <c r="B43" s="799"/>
      <c r="C43" s="800"/>
      <c r="D43" s="800"/>
      <c r="E43" s="800"/>
      <c r="F43" s="800"/>
      <c r="G43" s="800"/>
      <c r="H43" s="800"/>
    </row>
    <row r="44" s="1" customFormat="1" ht="28.5" customHeight="1" thickBot="1"/>
    <row r="45" spans="1:8" ht="26.25" thickBot="1">
      <c r="A45" s="74" t="s">
        <v>11</v>
      </c>
      <c r="B45" s="844" t="s">
        <v>295</v>
      </c>
      <c r="C45" s="845"/>
      <c r="D45" s="845"/>
      <c r="E45" s="845"/>
      <c r="F45" s="845"/>
      <c r="G45" s="845"/>
      <c r="H45" s="846"/>
    </row>
    <row r="46" spans="1:8" ht="51.75" thickBot="1">
      <c r="A46" s="510" t="s">
        <v>12</v>
      </c>
      <c r="B46" s="311" t="s">
        <v>13</v>
      </c>
      <c r="C46" s="311" t="s">
        <v>14</v>
      </c>
      <c r="D46" s="311" t="s">
        <v>15</v>
      </c>
      <c r="E46" s="311" t="s">
        <v>51</v>
      </c>
      <c r="F46" s="311" t="s">
        <v>49</v>
      </c>
      <c r="G46" s="311" t="s">
        <v>210</v>
      </c>
      <c r="H46" s="311" t="s">
        <v>16</v>
      </c>
    </row>
    <row r="47" spans="1:8" ht="12.75">
      <c r="A47" s="3">
        <v>634</v>
      </c>
      <c r="B47" s="506"/>
      <c r="C47" s="506"/>
      <c r="D47" s="507"/>
      <c r="E47" s="116"/>
      <c r="F47" s="195">
        <v>0</v>
      </c>
      <c r="G47" s="434"/>
      <c r="H47" s="508"/>
    </row>
    <row r="48" spans="1:8" ht="12.75">
      <c r="A48" s="449" t="s">
        <v>345</v>
      </c>
      <c r="B48" s="487"/>
      <c r="C48" s="487"/>
      <c r="D48" s="511"/>
      <c r="E48" s="512"/>
      <c r="F48" s="470"/>
      <c r="G48" s="513"/>
      <c r="H48" s="515"/>
    </row>
    <row r="49" spans="1:8" ht="12.75">
      <c r="A49" s="447">
        <v>636</v>
      </c>
      <c r="B49" s="468"/>
      <c r="C49" s="462"/>
      <c r="D49" s="482"/>
      <c r="E49" s="463">
        <v>204710</v>
      </c>
      <c r="F49" s="462"/>
      <c r="G49" s="443"/>
      <c r="H49" s="516"/>
    </row>
    <row r="50" spans="1:8" ht="12.75">
      <c r="A50" s="449" t="s">
        <v>346</v>
      </c>
      <c r="B50" s="470"/>
      <c r="C50" s="465"/>
      <c r="D50" s="483"/>
      <c r="E50" s="466">
        <f>E49/C2</f>
        <v>27169.686110558097</v>
      </c>
      <c r="F50" s="465"/>
      <c r="G50" s="444"/>
      <c r="H50" s="517"/>
    </row>
    <row r="51" spans="1:8" ht="12.75">
      <c r="A51" s="447">
        <v>652</v>
      </c>
      <c r="B51" s="462"/>
      <c r="C51" s="463"/>
      <c r="D51" s="463">
        <v>1175157.5</v>
      </c>
      <c r="E51" s="463"/>
      <c r="F51" s="463"/>
      <c r="G51" s="443"/>
      <c r="H51" s="516"/>
    </row>
    <row r="52" spans="1:8" ht="12.75">
      <c r="A52" s="449" t="s">
        <v>339</v>
      </c>
      <c r="B52" s="465"/>
      <c r="C52" s="466"/>
      <c r="D52" s="466">
        <f>D51/C2</f>
        <v>155970.20372951092</v>
      </c>
      <c r="E52" s="466"/>
      <c r="F52" s="466"/>
      <c r="G52" s="444"/>
      <c r="H52" s="517"/>
    </row>
    <row r="53" spans="1:8" ht="12.75">
      <c r="A53" s="447">
        <v>661</v>
      </c>
      <c r="B53" s="462"/>
      <c r="C53" s="463">
        <v>26000</v>
      </c>
      <c r="D53" s="463">
        <v>0</v>
      </c>
      <c r="E53" s="463"/>
      <c r="F53" s="463"/>
      <c r="G53" s="443"/>
      <c r="H53" s="516"/>
    </row>
    <row r="54" spans="1:8" ht="12.75">
      <c r="A54" s="449" t="s">
        <v>340</v>
      </c>
      <c r="B54" s="465"/>
      <c r="C54" s="466">
        <f>C53/C2</f>
        <v>3450.793018780277</v>
      </c>
      <c r="D54" s="466"/>
      <c r="E54" s="466"/>
      <c r="F54" s="466"/>
      <c r="G54" s="444"/>
      <c r="H54" s="517"/>
    </row>
    <row r="55" spans="1:8" ht="12.75">
      <c r="A55" s="451" t="s">
        <v>48</v>
      </c>
      <c r="B55" s="462">
        <v>3900000</v>
      </c>
      <c r="C55" s="463"/>
      <c r="D55" s="463"/>
      <c r="E55" s="463"/>
      <c r="F55" s="463"/>
      <c r="G55" s="443"/>
      <c r="H55" s="516"/>
    </row>
    <row r="56" spans="1:8" ht="12.75">
      <c r="A56" s="514" t="s">
        <v>341</v>
      </c>
      <c r="B56" s="465">
        <f>B55/C2</f>
        <v>517618.9528170416</v>
      </c>
      <c r="C56" s="466"/>
      <c r="D56" s="466"/>
      <c r="E56" s="466"/>
      <c r="F56" s="466"/>
      <c r="G56" s="444"/>
      <c r="H56" s="517"/>
    </row>
    <row r="57" spans="1:8" ht="13.5" customHeight="1">
      <c r="A57" s="14">
        <v>639</v>
      </c>
      <c r="B57" s="355"/>
      <c r="C57" s="437"/>
      <c r="D57" s="355"/>
      <c r="E57" s="437"/>
      <c r="F57" s="355"/>
      <c r="G57" s="437">
        <v>0</v>
      </c>
      <c r="H57" s="509"/>
    </row>
    <row r="58" spans="1:8" ht="13.5" customHeight="1" thickBot="1">
      <c r="A58" s="15" t="s">
        <v>338</v>
      </c>
      <c r="B58" s="518"/>
      <c r="C58" s="89"/>
      <c r="D58" s="518"/>
      <c r="E58" s="89"/>
      <c r="F58" s="518"/>
      <c r="G58" s="89"/>
      <c r="H58" s="519"/>
    </row>
    <row r="59" spans="1:8" ht="27.75" customHeight="1" thickBot="1">
      <c r="A59" s="16" t="s">
        <v>17</v>
      </c>
      <c r="B59" s="90">
        <f aca="true" t="shared" si="3" ref="B59:H60">SUM(B47,B49,B51,B53,B55,B57)</f>
        <v>3900000</v>
      </c>
      <c r="C59" s="90">
        <f t="shared" si="3"/>
        <v>26000</v>
      </c>
      <c r="D59" s="90">
        <f t="shared" si="3"/>
        <v>1175157.5</v>
      </c>
      <c r="E59" s="90">
        <f t="shared" si="3"/>
        <v>204710</v>
      </c>
      <c r="F59" s="90">
        <f t="shared" si="3"/>
        <v>0</v>
      </c>
      <c r="G59" s="90">
        <f t="shared" si="3"/>
        <v>0</v>
      </c>
      <c r="H59" s="91">
        <f t="shared" si="3"/>
        <v>0</v>
      </c>
    </row>
    <row r="60" spans="1:8" ht="28.5" customHeight="1" thickBot="1">
      <c r="A60" s="16" t="s">
        <v>344</v>
      </c>
      <c r="B60" s="91">
        <f t="shared" si="3"/>
        <v>517618.9528170416</v>
      </c>
      <c r="C60" s="91">
        <f t="shared" si="3"/>
        <v>3450.793018780277</v>
      </c>
      <c r="D60" s="91">
        <f t="shared" si="3"/>
        <v>155970.20372951092</v>
      </c>
      <c r="E60" s="91">
        <f t="shared" si="3"/>
        <v>27169.686110558097</v>
      </c>
      <c r="F60" s="91">
        <f t="shared" si="3"/>
        <v>0</v>
      </c>
      <c r="G60" s="91">
        <f t="shared" si="3"/>
        <v>0</v>
      </c>
      <c r="H60" s="91">
        <f t="shared" si="3"/>
        <v>0</v>
      </c>
    </row>
    <row r="61" spans="1:8" ht="33.75" customHeight="1" thickBot="1">
      <c r="A61" s="16" t="s">
        <v>349</v>
      </c>
      <c r="B61" s="500">
        <f>B59+C59+D59+E59+F59+G59+H59</f>
        <v>5305867.5</v>
      </c>
      <c r="C61" s="502"/>
      <c r="D61" s="502"/>
      <c r="E61" s="502"/>
      <c r="F61" s="502"/>
      <c r="G61" s="502"/>
      <c r="H61" s="503"/>
    </row>
    <row r="62" spans="1:8" ht="42" customHeight="1" thickBot="1">
      <c r="A62" s="16" t="s">
        <v>350</v>
      </c>
      <c r="B62" s="520">
        <f>SUM(B60:H60)</f>
        <v>704209.635675891</v>
      </c>
      <c r="C62" s="501"/>
      <c r="D62" s="504"/>
      <c r="E62" s="504"/>
      <c r="F62" s="504"/>
      <c r="G62" s="504"/>
      <c r="H62" s="505"/>
    </row>
    <row r="63" spans="1:7" s="1" customFormat="1" ht="30" customHeight="1">
      <c r="A63" s="1" t="s">
        <v>298</v>
      </c>
      <c r="E63" s="1" t="s">
        <v>52</v>
      </c>
      <c r="G63" s="1" t="s">
        <v>55</v>
      </c>
    </row>
    <row r="64" spans="1:8" s="1" customFormat="1" ht="28.5" customHeight="1">
      <c r="A64" s="18"/>
      <c r="B64" s="18"/>
      <c r="C64" s="21"/>
      <c r="D64" s="19"/>
      <c r="E64" s="22"/>
      <c r="F64" s="4"/>
      <c r="G64" s="4" t="s">
        <v>56</v>
      </c>
      <c r="H64" s="4"/>
    </row>
    <row r="65" ht="13.5" customHeight="1"/>
    <row r="66" spans="3:5" ht="13.5" customHeight="1">
      <c r="C66" s="21"/>
      <c r="D66" s="23"/>
      <c r="E66" s="24"/>
    </row>
    <row r="67" spans="4:5" ht="13.5" customHeight="1">
      <c r="D67" s="25"/>
      <c r="E67" s="26"/>
    </row>
    <row r="68" spans="4:5" ht="13.5" customHeight="1">
      <c r="D68" s="27"/>
      <c r="E68" s="28"/>
    </row>
    <row r="69" spans="4:5" ht="13.5" customHeight="1">
      <c r="D69" s="19"/>
      <c r="E69" s="20"/>
    </row>
    <row r="70" spans="3:5" ht="28.5" customHeight="1">
      <c r="C70" s="21"/>
      <c r="D70" s="19"/>
      <c r="E70" s="29"/>
    </row>
    <row r="71" spans="3:5" ht="13.5" customHeight="1">
      <c r="C71" s="21"/>
      <c r="D71" s="19"/>
      <c r="E71" s="24"/>
    </row>
    <row r="72" spans="4:5" ht="13.5" customHeight="1">
      <c r="D72" s="19"/>
      <c r="E72" s="20"/>
    </row>
    <row r="73" spans="4:5" ht="13.5" customHeight="1">
      <c r="D73" s="19"/>
      <c r="E73" s="28"/>
    </row>
    <row r="74" spans="4:5" ht="13.5" customHeight="1">
      <c r="D74" s="19"/>
      <c r="E74" s="20"/>
    </row>
    <row r="75" spans="4:5" ht="22.5" customHeight="1">
      <c r="D75" s="19"/>
      <c r="E75" s="30"/>
    </row>
    <row r="76" spans="4:5" ht="13.5" customHeight="1">
      <c r="D76" s="25"/>
      <c r="E76" s="26"/>
    </row>
    <row r="77" spans="2:5" ht="13.5" customHeight="1">
      <c r="B77" s="21"/>
      <c r="D77" s="25"/>
      <c r="E77" s="31"/>
    </row>
    <row r="78" spans="3:5" ht="13.5" customHeight="1">
      <c r="C78" s="21"/>
      <c r="D78" s="25"/>
      <c r="E78" s="32"/>
    </row>
    <row r="79" spans="3:5" ht="13.5" customHeight="1">
      <c r="C79" s="21"/>
      <c r="D79" s="27"/>
      <c r="E79" s="24"/>
    </row>
    <row r="80" spans="4:5" ht="13.5" customHeight="1">
      <c r="D80" s="19"/>
      <c r="E80" s="20"/>
    </row>
    <row r="81" spans="2:5" ht="13.5" customHeight="1">
      <c r="B81" s="21"/>
      <c r="D81" s="19"/>
      <c r="E81" s="22"/>
    </row>
    <row r="82" spans="3:5" ht="13.5" customHeight="1">
      <c r="C82" s="21"/>
      <c r="D82" s="19"/>
      <c r="E82" s="31"/>
    </row>
    <row r="83" spans="3:5" ht="13.5" customHeight="1">
      <c r="C83" s="21"/>
      <c r="D83" s="27"/>
      <c r="E83" s="24"/>
    </row>
    <row r="84" spans="4:5" ht="13.5" customHeight="1">
      <c r="D84" s="25"/>
      <c r="E84" s="20"/>
    </row>
    <row r="85" spans="3:5" ht="13.5" customHeight="1">
      <c r="C85" s="21"/>
      <c r="D85" s="25"/>
      <c r="E85" s="31"/>
    </row>
    <row r="86" spans="4:5" ht="22.5" customHeight="1">
      <c r="D86" s="27"/>
      <c r="E86" s="30"/>
    </row>
    <row r="87" spans="4:5" ht="13.5" customHeight="1">
      <c r="D87" s="19"/>
      <c r="E87" s="20"/>
    </row>
    <row r="88" spans="4:5" ht="13.5" customHeight="1">
      <c r="D88" s="27"/>
      <c r="E88" s="24"/>
    </row>
    <row r="89" spans="4:5" ht="13.5" customHeight="1">
      <c r="D89" s="19"/>
      <c r="E89" s="20"/>
    </row>
    <row r="90" spans="4:5" ht="13.5" customHeight="1">
      <c r="D90" s="19"/>
      <c r="E90" s="20"/>
    </row>
    <row r="91" spans="1:5" ht="13.5" customHeight="1">
      <c r="A91" s="21"/>
      <c r="D91" s="33"/>
      <c r="E91" s="31"/>
    </row>
    <row r="92" spans="2:5" ht="13.5" customHeight="1">
      <c r="B92" s="21"/>
      <c r="C92" s="21"/>
      <c r="D92" s="34"/>
      <c r="E92" s="31"/>
    </row>
    <row r="93" spans="2:5" ht="13.5" customHeight="1">
      <c r="B93" s="21"/>
      <c r="C93" s="21"/>
      <c r="D93" s="34"/>
      <c r="E93" s="22"/>
    </row>
    <row r="94" spans="2:5" ht="13.5" customHeight="1">
      <c r="B94" s="21"/>
      <c r="C94" s="21"/>
      <c r="D94" s="27"/>
      <c r="E94" s="28"/>
    </row>
    <row r="95" spans="4:5" ht="12.75">
      <c r="D95" s="19"/>
      <c r="E95" s="20"/>
    </row>
    <row r="96" spans="2:5" ht="12.75">
      <c r="B96" s="21"/>
      <c r="D96" s="19"/>
      <c r="E96" s="31"/>
    </row>
    <row r="97" spans="3:5" ht="12.75">
      <c r="C97" s="21"/>
      <c r="D97" s="19"/>
      <c r="E97" s="22"/>
    </row>
    <row r="98" spans="3:5" ht="12.75">
      <c r="C98" s="21"/>
      <c r="D98" s="27"/>
      <c r="E98" s="24"/>
    </row>
    <row r="99" spans="4:5" ht="12.75">
      <c r="D99" s="19"/>
      <c r="E99" s="20"/>
    </row>
    <row r="100" spans="4:5" ht="12.75">
      <c r="D100" s="19"/>
      <c r="E100" s="20"/>
    </row>
    <row r="101" spans="4:5" ht="12.75">
      <c r="D101" s="35"/>
      <c r="E101" s="36"/>
    </row>
    <row r="102" spans="4:5" ht="12.75">
      <c r="D102" s="19"/>
      <c r="E102" s="20"/>
    </row>
    <row r="103" spans="4:5" ht="12.75">
      <c r="D103" s="19"/>
      <c r="E103" s="20"/>
    </row>
    <row r="104" spans="4:5" ht="12.75">
      <c r="D104" s="19"/>
      <c r="E104" s="20"/>
    </row>
    <row r="105" spans="4:5" ht="12.75">
      <c r="D105" s="27"/>
      <c r="E105" s="24"/>
    </row>
    <row r="106" spans="4:5" ht="12.75">
      <c r="D106" s="19"/>
      <c r="E106" s="20"/>
    </row>
    <row r="107" spans="4:5" ht="12.75">
      <c r="D107" s="27"/>
      <c r="E107" s="24"/>
    </row>
    <row r="108" spans="4:5" ht="12.75">
      <c r="D108" s="19"/>
      <c r="E108" s="20"/>
    </row>
    <row r="109" spans="4:5" ht="12.75">
      <c r="D109" s="19"/>
      <c r="E109" s="20"/>
    </row>
    <row r="110" spans="4:5" ht="12.75">
      <c r="D110" s="19"/>
      <c r="E110" s="20"/>
    </row>
    <row r="111" spans="4:5" ht="12.75">
      <c r="D111" s="19"/>
      <c r="E111" s="20"/>
    </row>
    <row r="112" spans="1:5" ht="28.5" customHeight="1">
      <c r="A112" s="37"/>
      <c r="B112" s="37"/>
      <c r="C112" s="37"/>
      <c r="D112" s="38"/>
      <c r="E112" s="39"/>
    </row>
    <row r="113" spans="3:5" ht="12.75">
      <c r="C113" s="21"/>
      <c r="D113" s="19"/>
      <c r="E113" s="22"/>
    </row>
    <row r="114" spans="4:5" ht="12.75">
      <c r="D114" s="40"/>
      <c r="E114" s="41"/>
    </row>
    <row r="115" spans="4:5" ht="12.75">
      <c r="D115" s="19"/>
      <c r="E115" s="20"/>
    </row>
    <row r="116" spans="4:5" ht="12.75">
      <c r="D116" s="35"/>
      <c r="E116" s="36"/>
    </row>
    <row r="117" spans="4:5" ht="12.75">
      <c r="D117" s="35"/>
      <c r="E117" s="36"/>
    </row>
    <row r="118" spans="4:5" ht="12.75">
      <c r="D118" s="19"/>
      <c r="E118" s="20"/>
    </row>
    <row r="119" spans="4:5" ht="12.75">
      <c r="D119" s="27"/>
      <c r="E119" s="24"/>
    </row>
    <row r="120" spans="4:5" ht="12.75">
      <c r="D120" s="19"/>
      <c r="E120" s="20"/>
    </row>
    <row r="121" spans="4:5" ht="12.75">
      <c r="D121" s="19"/>
      <c r="E121" s="20"/>
    </row>
    <row r="122" spans="4:5" ht="12.75">
      <c r="D122" s="27"/>
      <c r="E122" s="24"/>
    </row>
    <row r="123" spans="4:5" ht="12.75">
      <c r="D123" s="19"/>
      <c r="E123" s="20"/>
    </row>
    <row r="124" spans="4:5" ht="12.75">
      <c r="D124" s="35"/>
      <c r="E124" s="36"/>
    </row>
    <row r="125" spans="4:5" ht="12.75">
      <c r="D125" s="27"/>
      <c r="E125" s="41"/>
    </row>
    <row r="126" spans="4:5" ht="12.75">
      <c r="D126" s="25"/>
      <c r="E126" s="36"/>
    </row>
    <row r="127" spans="4:5" ht="12.75">
      <c r="D127" s="27"/>
      <c r="E127" s="24"/>
    </row>
    <row r="128" spans="4:5" ht="12.75">
      <c r="D128" s="19"/>
      <c r="E128" s="20"/>
    </row>
    <row r="129" spans="3:5" ht="12.75">
      <c r="C129" s="21"/>
      <c r="D129" s="19"/>
      <c r="E129" s="22"/>
    </row>
    <row r="130" spans="4:5" ht="12.75">
      <c r="D130" s="25"/>
      <c r="E130" s="24"/>
    </row>
    <row r="131" spans="4:5" ht="12.75">
      <c r="D131" s="25"/>
      <c r="E131" s="36"/>
    </row>
    <row r="132" spans="3:5" ht="12.75">
      <c r="C132" s="21"/>
      <c r="D132" s="25"/>
      <c r="E132" s="42"/>
    </row>
    <row r="133" spans="3:5" ht="12.75">
      <c r="C133" s="21"/>
      <c r="D133" s="27"/>
      <c r="E133" s="28"/>
    </row>
    <row r="134" spans="4:5" ht="12.75">
      <c r="D134" s="19"/>
      <c r="E134" s="20"/>
    </row>
    <row r="135" spans="4:5" ht="12.75">
      <c r="D135" s="40"/>
      <c r="E135" s="43"/>
    </row>
    <row r="136" spans="4:5" ht="11.25" customHeight="1">
      <c r="D136" s="35"/>
      <c r="E136" s="36"/>
    </row>
    <row r="137" spans="2:5" ht="24" customHeight="1">
      <c r="B137" s="21"/>
      <c r="D137" s="35"/>
      <c r="E137" s="44"/>
    </row>
    <row r="138" spans="3:5" ht="15" customHeight="1">
      <c r="C138" s="21"/>
      <c r="D138" s="35"/>
      <c r="E138" s="44"/>
    </row>
    <row r="139" spans="4:5" ht="11.25" customHeight="1">
      <c r="D139" s="40"/>
      <c r="E139" s="41"/>
    </row>
    <row r="140" spans="4:5" ht="12.75">
      <c r="D140" s="35"/>
      <c r="E140" s="36"/>
    </row>
    <row r="141" spans="2:5" ht="13.5" customHeight="1">
      <c r="B141" s="21"/>
      <c r="D141" s="35"/>
      <c r="E141" s="45"/>
    </row>
    <row r="142" spans="3:5" ht="12.75" customHeight="1">
      <c r="C142" s="21"/>
      <c r="D142" s="35"/>
      <c r="E142" s="22"/>
    </row>
    <row r="143" spans="3:5" ht="12.75" customHeight="1">
      <c r="C143" s="21"/>
      <c r="D143" s="27"/>
      <c r="E143" s="28"/>
    </row>
    <row r="144" spans="4:5" ht="12.75">
      <c r="D144" s="19"/>
      <c r="E144" s="20"/>
    </row>
    <row r="145" spans="3:5" ht="12.75">
      <c r="C145" s="21"/>
      <c r="D145" s="19"/>
      <c r="E145" s="42"/>
    </row>
    <row r="146" spans="4:5" ht="12.75">
      <c r="D146" s="40"/>
      <c r="E146" s="41"/>
    </row>
    <row r="147" spans="4:5" ht="12.75">
      <c r="D147" s="35"/>
      <c r="E147" s="36"/>
    </row>
    <row r="148" spans="4:5" ht="12.75">
      <c r="D148" s="19"/>
      <c r="E148" s="20"/>
    </row>
    <row r="149" spans="1:5" ht="19.5" customHeight="1">
      <c r="A149" s="46"/>
      <c r="B149" s="6"/>
      <c r="C149" s="6"/>
      <c r="D149" s="6"/>
      <c r="E149" s="31"/>
    </row>
    <row r="150" spans="1:5" ht="15" customHeight="1">
      <c r="A150" s="21"/>
      <c r="D150" s="33"/>
      <c r="E150" s="31"/>
    </row>
    <row r="151" spans="1:5" ht="12.75">
      <c r="A151" s="21"/>
      <c r="B151" s="21"/>
      <c r="D151" s="33"/>
      <c r="E151" s="22"/>
    </row>
    <row r="152" spans="3:5" ht="12.75">
      <c r="C152" s="21"/>
      <c r="D152" s="19"/>
      <c r="E152" s="31"/>
    </row>
    <row r="153" spans="4:5" ht="12.75">
      <c r="D153" s="23"/>
      <c r="E153" s="24"/>
    </row>
    <row r="154" spans="2:5" ht="12.75">
      <c r="B154" s="21"/>
      <c r="D154" s="19"/>
      <c r="E154" s="22"/>
    </row>
    <row r="155" spans="3:5" ht="12.75">
      <c r="C155" s="21"/>
      <c r="D155" s="19"/>
      <c r="E155" s="22"/>
    </row>
    <row r="156" spans="4:5" ht="12.75">
      <c r="D156" s="27"/>
      <c r="E156" s="28"/>
    </row>
    <row r="157" spans="3:5" ht="22.5" customHeight="1">
      <c r="C157" s="21"/>
      <c r="D157" s="19"/>
      <c r="E157" s="29"/>
    </row>
    <row r="158" spans="4:5" ht="12.75">
      <c r="D158" s="19"/>
      <c r="E158" s="28"/>
    </row>
    <row r="159" spans="2:5" ht="12.75">
      <c r="B159" s="21"/>
      <c r="D159" s="25"/>
      <c r="E159" s="31"/>
    </row>
    <row r="160" spans="3:5" ht="12.75">
      <c r="C160" s="21"/>
      <c r="D160" s="25"/>
      <c r="E160" s="32"/>
    </row>
    <row r="161" spans="4:5" ht="12.75">
      <c r="D161" s="27"/>
      <c r="E161" s="24"/>
    </row>
    <row r="162" spans="1:5" ht="13.5" customHeight="1">
      <c r="A162" s="21"/>
      <c r="D162" s="33"/>
      <c r="E162" s="31"/>
    </row>
    <row r="163" spans="2:5" ht="13.5" customHeight="1">
      <c r="B163" s="21"/>
      <c r="D163" s="19"/>
      <c r="E163" s="31"/>
    </row>
    <row r="164" spans="3:5" ht="13.5" customHeight="1">
      <c r="C164" s="21"/>
      <c r="D164" s="19"/>
      <c r="E164" s="22"/>
    </row>
    <row r="165" spans="3:5" ht="12.75">
      <c r="C165" s="21"/>
      <c r="D165" s="27"/>
      <c r="E165" s="24"/>
    </row>
    <row r="166" spans="3:5" ht="12.75">
      <c r="C166" s="21"/>
      <c r="D166" s="19"/>
      <c r="E166" s="22"/>
    </row>
    <row r="167" spans="4:5" ht="12.75">
      <c r="D167" s="40"/>
      <c r="E167" s="41"/>
    </row>
    <row r="168" spans="3:5" ht="12.75">
      <c r="C168" s="21"/>
      <c r="D168" s="25"/>
      <c r="E168" s="42"/>
    </row>
    <row r="169" spans="3:5" ht="12.75">
      <c r="C169" s="21"/>
      <c r="D169" s="27"/>
      <c r="E169" s="28"/>
    </row>
    <row r="170" spans="4:5" ht="12.75">
      <c r="D170" s="40"/>
      <c r="E170" s="47"/>
    </row>
    <row r="171" spans="2:5" ht="12.75">
      <c r="B171" s="21"/>
      <c r="D171" s="35"/>
      <c r="E171" s="45"/>
    </row>
    <row r="172" spans="3:5" ht="12.75">
      <c r="C172" s="21"/>
      <c r="D172" s="35"/>
      <c r="E172" s="22"/>
    </row>
    <row r="173" spans="3:5" ht="12.75">
      <c r="C173" s="21"/>
      <c r="D173" s="27"/>
      <c r="E173" s="28"/>
    </row>
    <row r="174" spans="3:5" ht="12.75">
      <c r="C174" s="21"/>
      <c r="D174" s="27"/>
      <c r="E174" s="28"/>
    </row>
    <row r="175" spans="4:5" ht="12.75">
      <c r="D175" s="19"/>
      <c r="E175" s="20"/>
    </row>
    <row r="176" spans="1:5" s="48" customFormat="1" ht="18" customHeight="1">
      <c r="A176" s="847"/>
      <c r="B176" s="848"/>
      <c r="C176" s="848"/>
      <c r="D176" s="848"/>
      <c r="E176" s="848"/>
    </row>
    <row r="177" spans="1:5" ht="28.5" customHeight="1">
      <c r="A177" s="37"/>
      <c r="B177" s="37"/>
      <c r="C177" s="37"/>
      <c r="D177" s="38"/>
      <c r="E177" s="39"/>
    </row>
    <row r="179" spans="1:5" ht="15.75">
      <c r="A179" s="50"/>
      <c r="B179" s="21"/>
      <c r="C179" s="21"/>
      <c r="D179" s="51"/>
      <c r="E179" s="5"/>
    </row>
    <row r="180" spans="1:5" ht="12.75">
      <c r="A180" s="21"/>
      <c r="B180" s="21"/>
      <c r="C180" s="21"/>
      <c r="D180" s="51"/>
      <c r="E180" s="5"/>
    </row>
    <row r="181" spans="1:5" ht="17.25" customHeight="1">
      <c r="A181" s="21"/>
      <c r="B181" s="21"/>
      <c r="C181" s="21"/>
      <c r="D181" s="51"/>
      <c r="E181" s="5"/>
    </row>
    <row r="182" spans="1:5" ht="13.5" customHeight="1">
      <c r="A182" s="21"/>
      <c r="B182" s="21"/>
      <c r="C182" s="21"/>
      <c r="D182" s="51"/>
      <c r="E182" s="5"/>
    </row>
    <row r="183" spans="1:5" ht="12.75">
      <c r="A183" s="21"/>
      <c r="B183" s="21"/>
      <c r="C183" s="21"/>
      <c r="D183" s="51"/>
      <c r="E183" s="5"/>
    </row>
    <row r="184" spans="1:3" ht="12.75">
      <c r="A184" s="21"/>
      <c r="B184" s="21"/>
      <c r="C184" s="21"/>
    </row>
    <row r="185" spans="1:5" ht="12.75">
      <c r="A185" s="21"/>
      <c r="B185" s="21"/>
      <c r="C185" s="21"/>
      <c r="D185" s="51"/>
      <c r="E185" s="5"/>
    </row>
    <row r="186" spans="1:5" ht="12.75">
      <c r="A186" s="21"/>
      <c r="B186" s="21"/>
      <c r="C186" s="21"/>
      <c r="D186" s="51"/>
      <c r="E186" s="52"/>
    </row>
    <row r="187" spans="1:5" ht="12.75">
      <c r="A187" s="21"/>
      <c r="B187" s="21"/>
      <c r="C187" s="21"/>
      <c r="D187" s="51"/>
      <c r="E187" s="5"/>
    </row>
    <row r="188" spans="1:5" ht="22.5" customHeight="1">
      <c r="A188" s="21"/>
      <c r="B188" s="21"/>
      <c r="C188" s="21"/>
      <c r="D188" s="51"/>
      <c r="E188" s="29"/>
    </row>
    <row r="189" spans="4:5" ht="22.5" customHeight="1">
      <c r="D189" s="27"/>
      <c r="E189" s="30"/>
    </row>
  </sheetData>
  <sheetProtection/>
  <mergeCells count="5">
    <mergeCell ref="A1:H1"/>
    <mergeCell ref="B21:H21"/>
    <mergeCell ref="B45:H45"/>
    <mergeCell ref="A176:E176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9" max="8" man="1"/>
    <brk id="110" max="9" man="1"/>
    <brk id="17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7"/>
  <sheetViews>
    <sheetView workbookViewId="0" topLeftCell="A1">
      <selection activeCell="B30" sqref="B30"/>
    </sheetView>
  </sheetViews>
  <sheetFormatPr defaultColWidth="11.421875" defaultRowHeight="12.75"/>
  <cols>
    <col min="1" max="1" width="7.28125" style="68" customWidth="1"/>
    <col min="2" max="2" width="30.421875" style="70" customWidth="1"/>
    <col min="3" max="3" width="11.421875" style="2" customWidth="1"/>
    <col min="4" max="4" width="10.28125" style="2" customWidth="1"/>
    <col min="5" max="5" width="11.140625" style="2" customWidth="1"/>
    <col min="6" max="6" width="10.140625" style="2" customWidth="1"/>
    <col min="7" max="7" width="12.140625" style="2" customWidth="1"/>
    <col min="8" max="8" width="11.00390625" style="2" customWidth="1"/>
    <col min="9" max="9" width="10.8515625" style="2" customWidth="1"/>
    <col min="10" max="10" width="10.00390625" style="2" customWidth="1"/>
    <col min="11" max="11" width="9.57421875" style="2" customWidth="1"/>
    <col min="12" max="12" width="9.140625" style="2" customWidth="1"/>
    <col min="13" max="13" width="10.28125" style="2" bestFit="1" customWidth="1"/>
    <col min="14" max="14" width="9.140625" style="2" customWidth="1"/>
    <col min="15" max="15" width="10.7109375" style="2" customWidth="1"/>
    <col min="16" max="16" width="9.140625" style="2" customWidth="1"/>
    <col min="17" max="17" width="12.00390625" style="2" customWidth="1"/>
    <col min="18" max="18" width="11.00390625" style="2" customWidth="1"/>
    <col min="19" max="19" width="12.28125" style="2" customWidth="1"/>
    <col min="20" max="20" width="10.7109375" style="2" customWidth="1"/>
    <col min="21" max="21" width="9.00390625" style="2" customWidth="1"/>
    <col min="22" max="22" width="11.421875" style="4" customWidth="1"/>
    <col min="23" max="23" width="12.8515625" style="4" bestFit="1" customWidth="1"/>
    <col min="24" max="16384" width="11.421875" style="4" customWidth="1"/>
  </cols>
  <sheetData>
    <row r="1" spans="1:21" ht="24" customHeight="1">
      <c r="A1" s="849" t="s">
        <v>18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50"/>
      <c r="U1" s="850"/>
    </row>
    <row r="2" spans="1:21" s="5" customFormat="1" ht="56.25">
      <c r="A2" s="622" t="s">
        <v>43</v>
      </c>
      <c r="B2" s="71" t="s">
        <v>59</v>
      </c>
      <c r="C2" s="71" t="s">
        <v>296</v>
      </c>
      <c r="D2" s="432" t="s">
        <v>327</v>
      </c>
      <c r="E2" s="71" t="s">
        <v>44</v>
      </c>
      <c r="F2" s="431" t="s">
        <v>328</v>
      </c>
      <c r="G2" s="71" t="s">
        <v>39</v>
      </c>
      <c r="H2" s="431" t="s">
        <v>329</v>
      </c>
      <c r="I2" s="429" t="s">
        <v>288</v>
      </c>
      <c r="J2" s="431" t="s">
        <v>330</v>
      </c>
      <c r="K2" s="71" t="s">
        <v>46</v>
      </c>
      <c r="L2" s="431" t="s">
        <v>331</v>
      </c>
      <c r="M2" s="71" t="s">
        <v>287</v>
      </c>
      <c r="N2" s="431" t="s">
        <v>332</v>
      </c>
      <c r="O2" s="71" t="s">
        <v>289</v>
      </c>
      <c r="P2" s="431" t="s">
        <v>333</v>
      </c>
      <c r="Q2" s="71" t="s">
        <v>278</v>
      </c>
      <c r="R2" s="432" t="s">
        <v>334</v>
      </c>
      <c r="S2" s="429" t="s">
        <v>297</v>
      </c>
      <c r="T2" s="432" t="s">
        <v>335</v>
      </c>
      <c r="U2" s="429" t="s">
        <v>326</v>
      </c>
    </row>
    <row r="3" spans="1:21" ht="25.5">
      <c r="A3" s="594" t="s">
        <v>375</v>
      </c>
      <c r="B3" s="623" t="s">
        <v>41</v>
      </c>
      <c r="C3" s="606"/>
      <c r="D3" s="106"/>
      <c r="E3" s="595"/>
      <c r="F3" s="106"/>
      <c r="G3" s="595"/>
      <c r="H3" s="106"/>
      <c r="I3" s="595"/>
      <c r="J3" s="106"/>
      <c r="K3" s="595"/>
      <c r="L3" s="106"/>
      <c r="M3" s="595"/>
      <c r="N3" s="106"/>
      <c r="O3" s="604"/>
      <c r="P3" s="106"/>
      <c r="Q3" s="595"/>
      <c r="R3" s="106"/>
      <c r="S3" s="595"/>
      <c r="T3" s="106"/>
      <c r="U3" s="295"/>
    </row>
    <row r="4" spans="1:21" s="5" customFormat="1" ht="12.75">
      <c r="A4" s="107"/>
      <c r="B4" s="79" t="s">
        <v>40</v>
      </c>
      <c r="C4" s="605"/>
      <c r="D4" s="108"/>
      <c r="E4" s="596"/>
      <c r="F4" s="108"/>
      <c r="G4" s="596"/>
      <c r="H4" s="108"/>
      <c r="I4" s="596"/>
      <c r="J4" s="108"/>
      <c r="K4" s="596"/>
      <c r="L4" s="108"/>
      <c r="M4" s="596"/>
      <c r="N4" s="108"/>
      <c r="O4" s="605"/>
      <c r="P4" s="108"/>
      <c r="Q4" s="596"/>
      <c r="R4" s="108"/>
      <c r="S4" s="596"/>
      <c r="T4" s="108"/>
      <c r="U4" s="117"/>
    </row>
    <row r="5" spans="1:21" ht="22.5">
      <c r="A5" s="620" t="s">
        <v>376</v>
      </c>
      <c r="B5" s="71" t="s">
        <v>59</v>
      </c>
      <c r="C5" s="606"/>
      <c r="D5" s="109"/>
      <c r="E5" s="597"/>
      <c r="F5" s="109"/>
      <c r="G5" s="597"/>
      <c r="H5" s="109"/>
      <c r="I5" s="597"/>
      <c r="J5" s="109"/>
      <c r="K5" s="597"/>
      <c r="L5" s="109"/>
      <c r="M5" s="597"/>
      <c r="N5" s="109"/>
      <c r="O5" s="606"/>
      <c r="P5" s="109"/>
      <c r="Q5" s="597"/>
      <c r="R5" s="109"/>
      <c r="S5" s="597"/>
      <c r="T5" s="109"/>
      <c r="U5" s="116"/>
    </row>
    <row r="6" spans="1:21" s="5" customFormat="1" ht="24">
      <c r="A6" s="621" t="s">
        <v>377</v>
      </c>
      <c r="B6" s="78" t="s">
        <v>42</v>
      </c>
      <c r="C6" s="607"/>
      <c r="D6" s="110"/>
      <c r="E6" s="598"/>
      <c r="F6" s="110"/>
      <c r="G6" s="598"/>
      <c r="H6" s="110"/>
      <c r="I6" s="598"/>
      <c r="J6" s="110"/>
      <c r="K6" s="598"/>
      <c r="L6" s="110"/>
      <c r="M6" s="596"/>
      <c r="N6" s="108"/>
      <c r="O6" s="605"/>
      <c r="P6" s="108"/>
      <c r="Q6" s="596"/>
      <c r="R6" s="108"/>
      <c r="S6" s="596"/>
      <c r="T6" s="108"/>
      <c r="U6" s="117"/>
    </row>
    <row r="7" spans="1:21" s="5" customFormat="1" ht="12.75" customHeight="1">
      <c r="A7" s="624" t="s">
        <v>37</v>
      </c>
      <c r="B7" s="626" t="s">
        <v>38</v>
      </c>
      <c r="C7" s="605"/>
      <c r="D7" s="110"/>
      <c r="E7" s="596"/>
      <c r="F7" s="110"/>
      <c r="G7" s="596"/>
      <c r="H7" s="110"/>
      <c r="I7" s="596"/>
      <c r="J7" s="110"/>
      <c r="K7" s="596"/>
      <c r="L7" s="77"/>
      <c r="M7" s="608"/>
      <c r="N7" s="428"/>
      <c r="O7" s="610"/>
      <c r="P7" s="115"/>
      <c r="Q7" s="608"/>
      <c r="R7" s="115"/>
      <c r="S7" s="608"/>
      <c r="T7" s="428"/>
      <c r="U7" s="428"/>
    </row>
    <row r="8" spans="1:21" s="5" customFormat="1" ht="12.75">
      <c r="A8" s="113">
        <v>3</v>
      </c>
      <c r="B8" s="114" t="s">
        <v>19</v>
      </c>
      <c r="C8" s="599">
        <f>SUM(C9+C13+C19+C21)</f>
        <v>5723776.5</v>
      </c>
      <c r="D8" s="425">
        <f>C8/U8</f>
        <v>759675.6918176388</v>
      </c>
      <c r="E8" s="599">
        <f>SUM(E9+E13+E19+E21)</f>
        <v>3900000</v>
      </c>
      <c r="F8" s="425">
        <f>E8/U8</f>
        <v>517618.9528170416</v>
      </c>
      <c r="G8" s="599">
        <f>SUM(G9+G13+G19)</f>
        <v>1180547.5</v>
      </c>
      <c r="H8" s="425">
        <f>G8/U8</f>
        <v>156685.57966686573</v>
      </c>
      <c r="I8" s="599">
        <f>SUM(I9+I13+I19)</f>
        <v>139100</v>
      </c>
      <c r="J8" s="425">
        <f>I8/U8</f>
        <v>18461.742650474484</v>
      </c>
      <c r="K8" s="599">
        <f>SUM(K9+K13+K19)</f>
        <v>36830</v>
      </c>
      <c r="L8" s="425">
        <f>K8/U8</f>
        <v>4888.181033910677</v>
      </c>
      <c r="M8" s="609">
        <f>SUM(M9+M13+M19+M21)</f>
        <v>445459</v>
      </c>
      <c r="N8" s="430">
        <f>M8/U8</f>
        <v>59122.5695135709</v>
      </c>
      <c r="O8" s="611">
        <f>SUM(O9+O13+O19+O21)</f>
        <v>21840</v>
      </c>
      <c r="P8" s="425">
        <f>O8/U8</f>
        <v>2898.666135775433</v>
      </c>
      <c r="Q8" s="609">
        <f>SUM(Q9+Q13+Q19+Q21)</f>
        <v>5389947.5</v>
      </c>
      <c r="R8" s="430">
        <f>Q8/U8</f>
        <v>715368.9694073927</v>
      </c>
      <c r="S8" s="609">
        <f>SUM(S9+S13+S19)</f>
        <v>5305867.5</v>
      </c>
      <c r="T8" s="430">
        <f>S8/U8</f>
        <v>704209.6356758908</v>
      </c>
      <c r="U8" s="426">
        <v>7.5345</v>
      </c>
    </row>
    <row r="9" spans="1:21" s="5" customFormat="1" ht="12.75">
      <c r="A9" s="627">
        <v>31</v>
      </c>
      <c r="B9" s="69" t="s">
        <v>20</v>
      </c>
      <c r="C9" s="600">
        <f aca="true" t="shared" si="0" ref="C9:M9">SUM(C10+C11+C12)</f>
        <v>4212450</v>
      </c>
      <c r="D9" s="300">
        <f aca="true" t="shared" si="1" ref="D9:D27">C9/U9</f>
        <v>559088.1943061915</v>
      </c>
      <c r="E9" s="600">
        <f t="shared" si="0"/>
        <v>3550000</v>
      </c>
      <c r="F9" s="300">
        <f aca="true" t="shared" si="2" ref="F9:F27">E9/U9</f>
        <v>471165.96987192245</v>
      </c>
      <c r="G9" s="600">
        <f t="shared" si="0"/>
        <v>213161</v>
      </c>
      <c r="H9" s="300">
        <f aca="true" t="shared" si="3" ref="H9:H27">G9/U9</f>
        <v>28291.326564470102</v>
      </c>
      <c r="I9" s="600">
        <f t="shared" si="0"/>
        <v>0</v>
      </c>
      <c r="J9" s="300">
        <f aca="true" t="shared" si="4" ref="J9:J27">I9/U9</f>
        <v>0</v>
      </c>
      <c r="K9" s="600">
        <f t="shared" si="0"/>
        <v>12830</v>
      </c>
      <c r="L9" s="300">
        <f aca="true" t="shared" si="5" ref="L9:L27">K9/U9</f>
        <v>1702.8336319596522</v>
      </c>
      <c r="M9" s="600">
        <f t="shared" si="0"/>
        <v>436459</v>
      </c>
      <c r="N9" s="300">
        <f aca="true" t="shared" si="6" ref="N9:N27">M9/U9</f>
        <v>57928.064237839266</v>
      </c>
      <c r="O9" s="612"/>
      <c r="P9" s="300">
        <f aca="true" t="shared" si="7" ref="P9:P27">O9/U9</f>
        <v>0</v>
      </c>
      <c r="Q9" s="600">
        <f>SUM(Q10+Q11+Q12)</f>
        <v>3829947.5</v>
      </c>
      <c r="R9" s="300">
        <f aca="true" t="shared" si="8" ref="R9:R27">Q9/U9</f>
        <v>508321.388280576</v>
      </c>
      <c r="S9" s="600">
        <f>SUM(S10+S11+S12)</f>
        <v>3695867.5</v>
      </c>
      <c r="T9" s="300">
        <f aca="true" t="shared" si="9" ref="T9:T27">S9/U9</f>
        <v>490525.91412834293</v>
      </c>
      <c r="U9" s="427">
        <v>7.5345</v>
      </c>
    </row>
    <row r="10" spans="1:21" ht="12.75">
      <c r="A10" s="628">
        <v>311</v>
      </c>
      <c r="B10" s="8" t="s">
        <v>21</v>
      </c>
      <c r="C10" s="601">
        <v>3450000</v>
      </c>
      <c r="D10" s="433">
        <f t="shared" si="1"/>
        <v>457893.68903045985</v>
      </c>
      <c r="E10" s="601">
        <v>2920000</v>
      </c>
      <c r="F10" s="433">
        <f t="shared" si="2"/>
        <v>387550.60057070805</v>
      </c>
      <c r="G10" s="601">
        <v>155357</v>
      </c>
      <c r="H10" s="433">
        <f t="shared" si="3"/>
        <v>20619.417346871058</v>
      </c>
      <c r="I10" s="601">
        <v>0</v>
      </c>
      <c r="J10" s="300">
        <f t="shared" si="4"/>
        <v>0</v>
      </c>
      <c r="K10" s="597"/>
      <c r="L10" s="300">
        <f t="shared" si="5"/>
        <v>0</v>
      </c>
      <c r="M10" s="601">
        <v>374643</v>
      </c>
      <c r="N10" s="433">
        <f t="shared" si="6"/>
        <v>49723.671112880744</v>
      </c>
      <c r="O10" s="613"/>
      <c r="P10" s="300">
        <f t="shared" si="7"/>
        <v>0</v>
      </c>
      <c r="Q10" s="601">
        <v>3829947.5</v>
      </c>
      <c r="R10" s="433">
        <f t="shared" si="8"/>
        <v>508321.388280576</v>
      </c>
      <c r="S10" s="601">
        <v>3695867.5</v>
      </c>
      <c r="T10" s="300">
        <f t="shared" si="9"/>
        <v>490525.91412834293</v>
      </c>
      <c r="U10" s="427">
        <v>7.5345</v>
      </c>
    </row>
    <row r="11" spans="1:21" ht="12.75">
      <c r="A11" s="628">
        <v>312</v>
      </c>
      <c r="B11" s="8" t="s">
        <v>22</v>
      </c>
      <c r="C11" s="601">
        <v>193200</v>
      </c>
      <c r="D11" s="433">
        <f t="shared" si="1"/>
        <v>25642.046585705753</v>
      </c>
      <c r="E11" s="601">
        <v>148200</v>
      </c>
      <c r="F11" s="433">
        <f t="shared" si="2"/>
        <v>19669.52020704758</v>
      </c>
      <c r="G11" s="601">
        <v>32170</v>
      </c>
      <c r="H11" s="433">
        <f t="shared" si="3"/>
        <v>4269.69274669852</v>
      </c>
      <c r="I11" s="601">
        <v>0</v>
      </c>
      <c r="J11" s="300">
        <f t="shared" si="4"/>
        <v>0</v>
      </c>
      <c r="K11" s="601">
        <v>12830</v>
      </c>
      <c r="L11" s="433">
        <f t="shared" si="5"/>
        <v>1702.8336319596522</v>
      </c>
      <c r="M11" s="601"/>
      <c r="N11" s="300">
        <f t="shared" si="6"/>
        <v>0</v>
      </c>
      <c r="O11" s="613"/>
      <c r="P11" s="300">
        <f t="shared" si="7"/>
        <v>0</v>
      </c>
      <c r="Q11" s="601">
        <v>0</v>
      </c>
      <c r="R11" s="300">
        <f t="shared" si="8"/>
        <v>0</v>
      </c>
      <c r="S11" s="601"/>
      <c r="T11" s="433">
        <f t="shared" si="9"/>
        <v>0</v>
      </c>
      <c r="U11" s="427">
        <v>7.5345</v>
      </c>
    </row>
    <row r="12" spans="1:21" ht="12.75">
      <c r="A12" s="628">
        <v>313</v>
      </c>
      <c r="B12" s="8" t="s">
        <v>23</v>
      </c>
      <c r="C12" s="601">
        <v>569250</v>
      </c>
      <c r="D12" s="433">
        <f t="shared" si="1"/>
        <v>75552.45869002587</v>
      </c>
      <c r="E12" s="601">
        <v>481800</v>
      </c>
      <c r="F12" s="433">
        <f t="shared" si="2"/>
        <v>63945.84909416683</v>
      </c>
      <c r="G12" s="601">
        <v>25634</v>
      </c>
      <c r="H12" s="433">
        <f t="shared" si="3"/>
        <v>3402.216470900524</v>
      </c>
      <c r="I12" s="601">
        <v>0</v>
      </c>
      <c r="J12" s="300">
        <f t="shared" si="4"/>
        <v>0</v>
      </c>
      <c r="K12" s="597"/>
      <c r="L12" s="300">
        <f t="shared" si="5"/>
        <v>0</v>
      </c>
      <c r="M12" s="601">
        <v>61816</v>
      </c>
      <c r="N12" s="433">
        <f t="shared" si="6"/>
        <v>8204.393124958524</v>
      </c>
      <c r="O12" s="613"/>
      <c r="P12" s="300">
        <f t="shared" si="7"/>
        <v>0</v>
      </c>
      <c r="Q12" s="601">
        <v>0</v>
      </c>
      <c r="R12" s="300">
        <f t="shared" si="8"/>
        <v>0</v>
      </c>
      <c r="S12" s="601">
        <v>0</v>
      </c>
      <c r="T12" s="300">
        <f t="shared" si="9"/>
        <v>0</v>
      </c>
      <c r="U12" s="427">
        <v>7.5345</v>
      </c>
    </row>
    <row r="13" spans="1:21" s="5" customFormat="1" ht="12.75">
      <c r="A13" s="629">
        <v>32</v>
      </c>
      <c r="B13" s="69" t="s">
        <v>24</v>
      </c>
      <c r="C13" s="600">
        <f aca="true" t="shared" si="10" ref="C13:O13">SUM(C14:C18)</f>
        <v>1502326.5</v>
      </c>
      <c r="D13" s="300">
        <f t="shared" si="1"/>
        <v>199392.9922357157</v>
      </c>
      <c r="E13" s="600">
        <f t="shared" si="10"/>
        <v>350000</v>
      </c>
      <c r="F13" s="300">
        <f t="shared" si="2"/>
        <v>46452.98294511912</v>
      </c>
      <c r="G13" s="600">
        <f t="shared" si="10"/>
        <v>958386.5</v>
      </c>
      <c r="H13" s="300">
        <f t="shared" si="3"/>
        <v>127199.74782666401</v>
      </c>
      <c r="I13" s="600">
        <f t="shared" si="10"/>
        <v>139100</v>
      </c>
      <c r="J13" s="300">
        <f t="shared" si="4"/>
        <v>18461.742650474484</v>
      </c>
      <c r="K13" s="600">
        <f t="shared" si="10"/>
        <v>24000</v>
      </c>
      <c r="L13" s="300">
        <f t="shared" si="5"/>
        <v>3185.347401951025</v>
      </c>
      <c r="M13" s="600">
        <f t="shared" si="10"/>
        <v>9000</v>
      </c>
      <c r="N13" s="300">
        <f t="shared" si="6"/>
        <v>1194.5052757316344</v>
      </c>
      <c r="O13" s="614">
        <f t="shared" si="10"/>
        <v>21840</v>
      </c>
      <c r="P13" s="300">
        <f t="shared" si="7"/>
        <v>2898.666135775433</v>
      </c>
      <c r="Q13" s="600">
        <v>1550000</v>
      </c>
      <c r="R13" s="300">
        <f t="shared" si="8"/>
        <v>205720.35304267038</v>
      </c>
      <c r="S13" s="600">
        <v>1600000</v>
      </c>
      <c r="T13" s="300">
        <f t="shared" si="9"/>
        <v>212356.49346340168</v>
      </c>
      <c r="U13" s="427">
        <v>7.5345</v>
      </c>
    </row>
    <row r="14" spans="1:21" ht="12.75">
      <c r="A14" s="628">
        <v>321</v>
      </c>
      <c r="B14" s="8" t="s">
        <v>25</v>
      </c>
      <c r="C14" s="601">
        <v>129000</v>
      </c>
      <c r="D14" s="433">
        <f t="shared" si="1"/>
        <v>17121.24228548676</v>
      </c>
      <c r="E14" s="601">
        <v>53000</v>
      </c>
      <c r="F14" s="433">
        <f t="shared" si="2"/>
        <v>7034.308845975181</v>
      </c>
      <c r="G14" s="601">
        <v>39000</v>
      </c>
      <c r="H14" s="433">
        <f t="shared" si="3"/>
        <v>5176.1895281704155</v>
      </c>
      <c r="I14" s="601">
        <v>14000</v>
      </c>
      <c r="J14" s="433">
        <f t="shared" si="4"/>
        <v>1858.1193178047647</v>
      </c>
      <c r="K14" s="601">
        <v>14000</v>
      </c>
      <c r="L14" s="433">
        <f t="shared" si="5"/>
        <v>1858.1193178047647</v>
      </c>
      <c r="M14" s="601">
        <v>9000</v>
      </c>
      <c r="N14" s="433">
        <f t="shared" si="6"/>
        <v>1194.5052757316344</v>
      </c>
      <c r="O14" s="613"/>
      <c r="P14" s="300">
        <f t="shared" si="7"/>
        <v>0</v>
      </c>
      <c r="Q14" s="601">
        <v>0</v>
      </c>
      <c r="R14" s="300">
        <f t="shared" si="8"/>
        <v>0</v>
      </c>
      <c r="S14" s="601">
        <v>0</v>
      </c>
      <c r="T14" s="300">
        <f t="shared" si="9"/>
        <v>0</v>
      </c>
      <c r="U14" s="427">
        <v>7.5345</v>
      </c>
    </row>
    <row r="15" spans="1:23" ht="12.75">
      <c r="A15" s="628">
        <v>322</v>
      </c>
      <c r="B15" s="8" t="s">
        <v>26</v>
      </c>
      <c r="C15" s="601">
        <v>1059513</v>
      </c>
      <c r="D15" s="433">
        <f t="shared" si="1"/>
        <v>140621.5409118057</v>
      </c>
      <c r="E15" s="601">
        <v>297000</v>
      </c>
      <c r="F15" s="433">
        <f t="shared" si="2"/>
        <v>39418.67409914394</v>
      </c>
      <c r="G15" s="601">
        <v>615573</v>
      </c>
      <c r="H15" s="433">
        <f t="shared" si="3"/>
        <v>81700.5773442166</v>
      </c>
      <c r="I15" s="601">
        <v>125100</v>
      </c>
      <c r="J15" s="433">
        <f t="shared" si="4"/>
        <v>16603.62333266972</v>
      </c>
      <c r="K15" s="601">
        <v>0</v>
      </c>
      <c r="L15" s="300">
        <f t="shared" si="5"/>
        <v>0</v>
      </c>
      <c r="M15" s="601">
        <v>0</v>
      </c>
      <c r="N15" s="300">
        <f t="shared" si="6"/>
        <v>0</v>
      </c>
      <c r="O15" s="615">
        <v>21840</v>
      </c>
      <c r="P15" s="433">
        <f t="shared" si="7"/>
        <v>2898.666135775433</v>
      </c>
      <c r="Q15" s="601">
        <v>0</v>
      </c>
      <c r="R15" s="300">
        <f t="shared" si="8"/>
        <v>0</v>
      </c>
      <c r="S15" s="601">
        <v>0</v>
      </c>
      <c r="T15" s="300">
        <f t="shared" si="9"/>
        <v>0</v>
      </c>
      <c r="U15" s="427">
        <v>7.5345</v>
      </c>
      <c r="W15" s="182"/>
    </row>
    <row r="16" spans="1:23" ht="12.75">
      <c r="A16" s="628">
        <v>323</v>
      </c>
      <c r="B16" s="8" t="s">
        <v>27</v>
      </c>
      <c r="C16" s="601">
        <v>265000</v>
      </c>
      <c r="D16" s="433">
        <f t="shared" si="1"/>
        <v>35171.5442298759</v>
      </c>
      <c r="E16" s="601">
        <v>0</v>
      </c>
      <c r="F16" s="300">
        <f t="shared" si="2"/>
        <v>0</v>
      </c>
      <c r="G16" s="601">
        <v>255000</v>
      </c>
      <c r="H16" s="433">
        <f t="shared" si="3"/>
        <v>33844.316145729645</v>
      </c>
      <c r="I16" s="601">
        <v>0</v>
      </c>
      <c r="J16" s="300">
        <f t="shared" si="4"/>
        <v>0</v>
      </c>
      <c r="K16" s="601">
        <v>10000</v>
      </c>
      <c r="L16" s="433">
        <f t="shared" si="5"/>
        <v>1327.2280841462605</v>
      </c>
      <c r="M16" s="597"/>
      <c r="N16" s="300">
        <f t="shared" si="6"/>
        <v>0</v>
      </c>
      <c r="O16" s="613"/>
      <c r="P16" s="300">
        <f t="shared" si="7"/>
        <v>0</v>
      </c>
      <c r="Q16" s="601">
        <v>0</v>
      </c>
      <c r="R16" s="300">
        <f t="shared" si="8"/>
        <v>0</v>
      </c>
      <c r="S16" s="601">
        <v>0</v>
      </c>
      <c r="T16" s="300">
        <f t="shared" si="9"/>
        <v>0</v>
      </c>
      <c r="U16" s="427">
        <v>7.5345</v>
      </c>
      <c r="W16" s="182"/>
    </row>
    <row r="17" spans="1:23" ht="14.25" customHeight="1">
      <c r="A17" s="628">
        <v>324</v>
      </c>
      <c r="B17" s="8" t="s">
        <v>47</v>
      </c>
      <c r="C17" s="601">
        <v>0</v>
      </c>
      <c r="D17" s="300">
        <f t="shared" si="1"/>
        <v>0</v>
      </c>
      <c r="E17" s="601">
        <v>0</v>
      </c>
      <c r="F17" s="300">
        <f t="shared" si="2"/>
        <v>0</v>
      </c>
      <c r="G17" s="601">
        <v>0</v>
      </c>
      <c r="H17" s="300">
        <f t="shared" si="3"/>
        <v>0</v>
      </c>
      <c r="I17" s="601">
        <v>0</v>
      </c>
      <c r="J17" s="300">
        <f t="shared" si="4"/>
        <v>0</v>
      </c>
      <c r="K17" s="601"/>
      <c r="L17" s="300">
        <f t="shared" si="5"/>
        <v>0</v>
      </c>
      <c r="M17" s="601">
        <v>0</v>
      </c>
      <c r="N17" s="300">
        <f t="shared" si="6"/>
        <v>0</v>
      </c>
      <c r="O17" s="613"/>
      <c r="P17" s="300">
        <f t="shared" si="7"/>
        <v>0</v>
      </c>
      <c r="Q17" s="601">
        <v>0</v>
      </c>
      <c r="R17" s="300">
        <f t="shared" si="8"/>
        <v>0</v>
      </c>
      <c r="S17" s="601">
        <v>0</v>
      </c>
      <c r="T17" s="300">
        <f t="shared" si="9"/>
        <v>0</v>
      </c>
      <c r="U17" s="427">
        <v>7.5345</v>
      </c>
      <c r="W17" s="182"/>
    </row>
    <row r="18" spans="1:21" s="5" customFormat="1" ht="25.5">
      <c r="A18" s="628">
        <v>329</v>
      </c>
      <c r="B18" s="8" t="s">
        <v>28</v>
      </c>
      <c r="C18" s="601">
        <v>48813.5</v>
      </c>
      <c r="D18" s="433">
        <f t="shared" si="1"/>
        <v>6478.664808547349</v>
      </c>
      <c r="E18" s="601">
        <v>0</v>
      </c>
      <c r="F18" s="300">
        <f t="shared" si="2"/>
        <v>0</v>
      </c>
      <c r="G18" s="601">
        <v>48813.5</v>
      </c>
      <c r="H18" s="433">
        <f t="shared" si="3"/>
        <v>6478.664808547349</v>
      </c>
      <c r="I18" s="601">
        <v>0</v>
      </c>
      <c r="J18" s="300">
        <f t="shared" si="4"/>
        <v>0</v>
      </c>
      <c r="K18" s="597"/>
      <c r="L18" s="300">
        <f t="shared" si="5"/>
        <v>0</v>
      </c>
      <c r="M18" s="597"/>
      <c r="N18" s="300">
        <f t="shared" si="6"/>
        <v>0</v>
      </c>
      <c r="O18" s="613"/>
      <c r="P18" s="300">
        <f t="shared" si="7"/>
        <v>0</v>
      </c>
      <c r="Q18" s="601">
        <v>0</v>
      </c>
      <c r="R18" s="300">
        <f t="shared" si="8"/>
        <v>0</v>
      </c>
      <c r="S18" s="601">
        <v>0</v>
      </c>
      <c r="T18" s="300">
        <f t="shared" si="9"/>
        <v>0</v>
      </c>
      <c r="U18" s="427">
        <v>7.5345</v>
      </c>
    </row>
    <row r="19" spans="1:21" ht="12.75">
      <c r="A19" s="629">
        <v>34</v>
      </c>
      <c r="B19" s="69" t="s">
        <v>29</v>
      </c>
      <c r="C19" s="600">
        <f>SUM(C20)</f>
        <v>9000</v>
      </c>
      <c r="D19" s="300">
        <f t="shared" si="1"/>
        <v>1194.5052757316344</v>
      </c>
      <c r="E19" s="600">
        <f>SUM(E20)</f>
        <v>0</v>
      </c>
      <c r="F19" s="300">
        <f t="shared" si="2"/>
        <v>0</v>
      </c>
      <c r="G19" s="600">
        <f>SUM(G20)</f>
        <v>9000</v>
      </c>
      <c r="H19" s="300">
        <f t="shared" si="3"/>
        <v>1194.5052757316344</v>
      </c>
      <c r="I19" s="600">
        <f>SUM(I20)</f>
        <v>0</v>
      </c>
      <c r="J19" s="300">
        <f t="shared" si="4"/>
        <v>0</v>
      </c>
      <c r="K19" s="596"/>
      <c r="L19" s="300">
        <f t="shared" si="5"/>
        <v>0</v>
      </c>
      <c r="M19" s="596"/>
      <c r="N19" s="300">
        <f t="shared" si="6"/>
        <v>0</v>
      </c>
      <c r="O19" s="612"/>
      <c r="P19" s="300">
        <f t="shared" si="7"/>
        <v>0</v>
      </c>
      <c r="Q19" s="600">
        <v>10000</v>
      </c>
      <c r="R19" s="300">
        <f t="shared" si="8"/>
        <v>1327.2280841462605</v>
      </c>
      <c r="S19" s="600">
        <v>10000</v>
      </c>
      <c r="T19" s="300">
        <f t="shared" si="9"/>
        <v>1327.2280841462605</v>
      </c>
      <c r="U19" s="427">
        <v>7.5345</v>
      </c>
    </row>
    <row r="20" spans="1:21" s="5" customFormat="1" ht="12.75">
      <c r="A20" s="628">
        <v>343</v>
      </c>
      <c r="B20" s="8" t="s">
        <v>30</v>
      </c>
      <c r="C20" s="601">
        <v>9000</v>
      </c>
      <c r="D20" s="433">
        <f t="shared" si="1"/>
        <v>1194.5052757316344</v>
      </c>
      <c r="E20" s="601">
        <v>0</v>
      </c>
      <c r="F20" s="300">
        <f t="shared" si="2"/>
        <v>0</v>
      </c>
      <c r="G20" s="601">
        <v>9000</v>
      </c>
      <c r="H20" s="433">
        <f t="shared" si="3"/>
        <v>1194.5052757316344</v>
      </c>
      <c r="I20" s="601">
        <v>0</v>
      </c>
      <c r="J20" s="300">
        <f t="shared" si="4"/>
        <v>0</v>
      </c>
      <c r="K20" s="597"/>
      <c r="L20" s="300">
        <f t="shared" si="5"/>
        <v>0</v>
      </c>
      <c r="M20" s="597"/>
      <c r="N20" s="300">
        <f t="shared" si="6"/>
        <v>0</v>
      </c>
      <c r="O20" s="613"/>
      <c r="P20" s="300">
        <f t="shared" si="7"/>
        <v>0</v>
      </c>
      <c r="Q20" s="601">
        <v>0</v>
      </c>
      <c r="R20" s="300">
        <f t="shared" si="8"/>
        <v>0</v>
      </c>
      <c r="S20" s="601">
        <v>0</v>
      </c>
      <c r="T20" s="300">
        <f t="shared" si="9"/>
        <v>0</v>
      </c>
      <c r="U20" s="427">
        <v>7.5345</v>
      </c>
    </row>
    <row r="21" spans="1:21" s="5" customFormat="1" ht="12.75">
      <c r="A21" s="630">
        <v>31</v>
      </c>
      <c r="B21" s="5" t="s">
        <v>45</v>
      </c>
      <c r="C21" s="600">
        <v>0</v>
      </c>
      <c r="D21" s="300">
        <f t="shared" si="1"/>
        <v>0</v>
      </c>
      <c r="E21" s="600">
        <v>0</v>
      </c>
      <c r="F21" s="300">
        <f t="shared" si="2"/>
        <v>0</v>
      </c>
      <c r="G21" s="596"/>
      <c r="H21" s="300">
        <f t="shared" si="3"/>
        <v>0</v>
      </c>
      <c r="I21" s="596"/>
      <c r="J21" s="300">
        <f t="shared" si="4"/>
        <v>0</v>
      </c>
      <c r="K21" s="596"/>
      <c r="L21" s="300">
        <f t="shared" si="5"/>
        <v>0</v>
      </c>
      <c r="M21" s="596"/>
      <c r="N21" s="300">
        <f t="shared" si="6"/>
        <v>0</v>
      </c>
      <c r="O21" s="612"/>
      <c r="P21" s="300">
        <f t="shared" si="7"/>
        <v>0</v>
      </c>
      <c r="Q21" s="596"/>
      <c r="R21" s="300">
        <f t="shared" si="8"/>
        <v>0</v>
      </c>
      <c r="S21" s="596"/>
      <c r="T21" s="300">
        <f t="shared" si="9"/>
        <v>0</v>
      </c>
      <c r="U21" s="427">
        <v>7.5345</v>
      </c>
    </row>
    <row r="22" spans="1:21" ht="12.75">
      <c r="A22" s="631">
        <v>311</v>
      </c>
      <c r="B22" s="81" t="s">
        <v>21</v>
      </c>
      <c r="C22" s="601">
        <v>0</v>
      </c>
      <c r="D22" s="300">
        <f t="shared" si="1"/>
        <v>0</v>
      </c>
      <c r="E22" s="601">
        <v>0</v>
      </c>
      <c r="F22" s="300">
        <f t="shared" si="2"/>
        <v>0</v>
      </c>
      <c r="G22" s="596"/>
      <c r="H22" s="300">
        <f t="shared" si="3"/>
        <v>0</v>
      </c>
      <c r="I22" s="596"/>
      <c r="J22" s="300">
        <f t="shared" si="4"/>
        <v>0</v>
      </c>
      <c r="K22" s="596"/>
      <c r="L22" s="300">
        <f t="shared" si="5"/>
        <v>0</v>
      </c>
      <c r="M22" s="596"/>
      <c r="N22" s="300">
        <f t="shared" si="6"/>
        <v>0</v>
      </c>
      <c r="O22" s="612"/>
      <c r="P22" s="300">
        <f t="shared" si="7"/>
        <v>0</v>
      </c>
      <c r="Q22" s="596"/>
      <c r="R22" s="300">
        <f t="shared" si="8"/>
        <v>0</v>
      </c>
      <c r="S22" s="596"/>
      <c r="T22" s="300">
        <f t="shared" si="9"/>
        <v>0</v>
      </c>
      <c r="U22" s="427">
        <v>7.5345</v>
      </c>
    </row>
    <row r="23" spans="1:21" ht="25.5">
      <c r="A23" s="632">
        <v>4</v>
      </c>
      <c r="B23" s="114" t="s">
        <v>32</v>
      </c>
      <c r="C23" s="599">
        <f>SUM(C24)</f>
        <v>45000</v>
      </c>
      <c r="D23" s="425">
        <f t="shared" si="1"/>
        <v>5972.526378658172</v>
      </c>
      <c r="E23" s="599">
        <f>SUM(E24)</f>
        <v>0</v>
      </c>
      <c r="F23" s="425">
        <f t="shared" si="2"/>
        <v>0</v>
      </c>
      <c r="G23" s="599"/>
      <c r="H23" s="425">
        <f t="shared" si="3"/>
        <v>0</v>
      </c>
      <c r="I23" s="599">
        <f aca="true" t="shared" si="11" ref="I23:M24">SUM(I24)</f>
        <v>45000</v>
      </c>
      <c r="J23" s="425">
        <f t="shared" si="4"/>
        <v>5972.526378658172</v>
      </c>
      <c r="K23" s="599">
        <f t="shared" si="11"/>
        <v>0</v>
      </c>
      <c r="L23" s="425">
        <f t="shared" si="5"/>
        <v>0</v>
      </c>
      <c r="M23" s="599">
        <f t="shared" si="11"/>
        <v>0</v>
      </c>
      <c r="N23" s="425">
        <f t="shared" si="6"/>
        <v>0</v>
      </c>
      <c r="O23" s="616"/>
      <c r="P23" s="425">
        <f t="shared" si="7"/>
        <v>0</v>
      </c>
      <c r="Q23" s="599">
        <f>SUM(Q24)</f>
        <v>0</v>
      </c>
      <c r="R23" s="425">
        <f t="shared" si="8"/>
        <v>0</v>
      </c>
      <c r="S23" s="599">
        <f>SUM(S24)</f>
        <v>0</v>
      </c>
      <c r="T23" s="425">
        <f t="shared" si="9"/>
        <v>0</v>
      </c>
      <c r="U23" s="426">
        <v>7.5345</v>
      </c>
    </row>
    <row r="24" spans="1:21" ht="38.25">
      <c r="A24" s="629">
        <v>42</v>
      </c>
      <c r="B24" s="69" t="s">
        <v>33</v>
      </c>
      <c r="C24" s="600">
        <f>SUM(C25)</f>
        <v>45000</v>
      </c>
      <c r="D24" s="300">
        <f t="shared" si="1"/>
        <v>5972.526378658172</v>
      </c>
      <c r="E24" s="600">
        <f>SUM(E25)</f>
        <v>0</v>
      </c>
      <c r="F24" s="300">
        <f t="shared" si="2"/>
        <v>0</v>
      </c>
      <c r="G24" s="600">
        <f>SUM(G25)</f>
        <v>0</v>
      </c>
      <c r="H24" s="300">
        <f t="shared" si="3"/>
        <v>0</v>
      </c>
      <c r="I24" s="600">
        <f t="shared" si="11"/>
        <v>45000</v>
      </c>
      <c r="J24" s="300">
        <f t="shared" si="4"/>
        <v>5972.526378658172</v>
      </c>
      <c r="K24" s="600">
        <f t="shared" si="11"/>
        <v>0</v>
      </c>
      <c r="L24" s="300">
        <f t="shared" si="5"/>
        <v>0</v>
      </c>
      <c r="M24" s="600">
        <f t="shared" si="11"/>
        <v>0</v>
      </c>
      <c r="N24" s="300">
        <f t="shared" si="6"/>
        <v>0</v>
      </c>
      <c r="O24" s="612"/>
      <c r="P24" s="300">
        <f t="shared" si="7"/>
        <v>0</v>
      </c>
      <c r="Q24" s="600">
        <v>0</v>
      </c>
      <c r="R24" s="300">
        <f t="shared" si="8"/>
        <v>0</v>
      </c>
      <c r="S24" s="600">
        <v>0</v>
      </c>
      <c r="T24" s="300">
        <f t="shared" si="9"/>
        <v>0</v>
      </c>
      <c r="U24" s="427">
        <v>7.5345</v>
      </c>
    </row>
    <row r="25" spans="1:21" s="5" customFormat="1" ht="12.75" customHeight="1">
      <c r="A25" s="628">
        <v>422</v>
      </c>
      <c r="B25" s="8" t="s">
        <v>31</v>
      </c>
      <c r="C25" s="601">
        <v>45000</v>
      </c>
      <c r="D25" s="433">
        <f t="shared" si="1"/>
        <v>5972.526378658172</v>
      </c>
      <c r="E25" s="601">
        <v>0</v>
      </c>
      <c r="F25" s="300">
        <f t="shared" si="2"/>
        <v>0</v>
      </c>
      <c r="G25" s="601">
        <v>0</v>
      </c>
      <c r="H25" s="300">
        <f t="shared" si="3"/>
        <v>0</v>
      </c>
      <c r="I25" s="601">
        <v>45000</v>
      </c>
      <c r="J25" s="433">
        <f t="shared" si="4"/>
        <v>5972.526378658172</v>
      </c>
      <c r="K25" s="601">
        <v>0</v>
      </c>
      <c r="L25" s="300">
        <f t="shared" si="5"/>
        <v>0</v>
      </c>
      <c r="M25" s="601"/>
      <c r="N25" s="300">
        <f t="shared" si="6"/>
        <v>0</v>
      </c>
      <c r="O25" s="613"/>
      <c r="P25" s="300">
        <f t="shared" si="7"/>
        <v>0</v>
      </c>
      <c r="Q25" s="601">
        <v>0</v>
      </c>
      <c r="R25" s="300">
        <f t="shared" si="8"/>
        <v>0</v>
      </c>
      <c r="S25" s="601">
        <v>0</v>
      </c>
      <c r="T25" s="300">
        <f t="shared" si="9"/>
        <v>0</v>
      </c>
      <c r="U25" s="427">
        <v>7.5345</v>
      </c>
    </row>
    <row r="26" spans="1:21" s="5" customFormat="1" ht="12.75">
      <c r="A26" s="633"/>
      <c r="B26" s="8"/>
      <c r="C26" s="597"/>
      <c r="D26" s="300">
        <f t="shared" si="1"/>
        <v>0</v>
      </c>
      <c r="E26" s="602"/>
      <c r="F26" s="300">
        <f t="shared" si="2"/>
        <v>0</v>
      </c>
      <c r="G26" s="597"/>
      <c r="H26" s="300">
        <f t="shared" si="3"/>
        <v>0</v>
      </c>
      <c r="I26" s="597"/>
      <c r="J26" s="300">
        <f t="shared" si="4"/>
        <v>0</v>
      </c>
      <c r="K26" s="597"/>
      <c r="L26" s="300">
        <f t="shared" si="5"/>
        <v>0</v>
      </c>
      <c r="M26" s="597"/>
      <c r="N26" s="300">
        <f t="shared" si="6"/>
        <v>0</v>
      </c>
      <c r="O26" s="617"/>
      <c r="P26" s="300">
        <f t="shared" si="7"/>
        <v>0</v>
      </c>
      <c r="Q26" s="597"/>
      <c r="R26" s="300">
        <f t="shared" si="8"/>
        <v>0</v>
      </c>
      <c r="S26" s="597"/>
      <c r="T26" s="300">
        <f t="shared" si="9"/>
        <v>0</v>
      </c>
      <c r="U26" s="427">
        <v>7.5345</v>
      </c>
    </row>
    <row r="27" spans="1:23" s="5" customFormat="1" ht="12.75">
      <c r="A27" s="112"/>
      <c r="B27" s="80" t="s">
        <v>336</v>
      </c>
      <c r="C27" s="603">
        <f>SUM(C8+C23)</f>
        <v>5768776.5</v>
      </c>
      <c r="D27" s="425">
        <f t="shared" si="1"/>
        <v>765648.218196297</v>
      </c>
      <c r="E27" s="603">
        <f>SUM(E8+E23)</f>
        <v>3900000</v>
      </c>
      <c r="F27" s="425">
        <f t="shared" si="2"/>
        <v>517618.9528170416</v>
      </c>
      <c r="G27" s="603">
        <f>SUM(G8+G24)</f>
        <v>1180547.5</v>
      </c>
      <c r="H27" s="425">
        <f t="shared" si="3"/>
        <v>156685.57966686573</v>
      </c>
      <c r="I27" s="603">
        <f aca="true" t="shared" si="12" ref="I27:S27">SUM(I8+I23)</f>
        <v>184100</v>
      </c>
      <c r="J27" s="425">
        <f t="shared" si="4"/>
        <v>24434.269029132654</v>
      </c>
      <c r="K27" s="603">
        <f t="shared" si="12"/>
        <v>36830</v>
      </c>
      <c r="L27" s="425">
        <f t="shared" si="5"/>
        <v>4888.181033910677</v>
      </c>
      <c r="M27" s="599">
        <f t="shared" si="12"/>
        <v>445459</v>
      </c>
      <c r="N27" s="425">
        <f t="shared" si="6"/>
        <v>59122.5695135709</v>
      </c>
      <c r="O27" s="618">
        <f t="shared" si="12"/>
        <v>21840</v>
      </c>
      <c r="P27" s="425">
        <f t="shared" si="7"/>
        <v>2898.666135775433</v>
      </c>
      <c r="Q27" s="603">
        <f t="shared" si="12"/>
        <v>5389947.5</v>
      </c>
      <c r="R27" s="425">
        <f t="shared" si="8"/>
        <v>715368.9694073927</v>
      </c>
      <c r="S27" s="603">
        <f t="shared" si="12"/>
        <v>5305867.5</v>
      </c>
      <c r="T27" s="425">
        <f t="shared" si="9"/>
        <v>704209.6356758908</v>
      </c>
      <c r="U27" s="426">
        <v>7.5345</v>
      </c>
      <c r="W27" s="309"/>
    </row>
    <row r="28" spans="1:21" ht="12.75">
      <c r="A28" s="105"/>
      <c r="B28" s="6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22.5">
      <c r="A29" s="619" t="s">
        <v>378</v>
      </c>
      <c r="B29" s="82">
        <f>SUM(E27+G27+I27+K27+M27+O27)</f>
        <v>5768776.5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33.75">
      <c r="A30" s="619" t="s">
        <v>379</v>
      </c>
      <c r="B30" s="625">
        <f>B29/U27</f>
        <v>765648.218196297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67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" s="5" customFormat="1" ht="12.75" customHeight="1">
      <c r="A32" s="76"/>
      <c r="B32" s="69"/>
    </row>
    <row r="33" spans="1:13" s="5" customFormat="1" ht="12.75">
      <c r="A33" s="67"/>
      <c r="B33" s="8" t="s">
        <v>298</v>
      </c>
      <c r="G33" s="4" t="s">
        <v>52</v>
      </c>
      <c r="H33" s="4"/>
      <c r="M33" s="5" t="s">
        <v>57</v>
      </c>
    </row>
    <row r="34" spans="1:13" s="5" customFormat="1" ht="12.75">
      <c r="A34" s="67"/>
      <c r="B34" s="69"/>
      <c r="M34" s="5" t="s">
        <v>58</v>
      </c>
    </row>
    <row r="35" spans="1:21" ht="12.75">
      <c r="A35" s="66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66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66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" s="5" customFormat="1" ht="12.75">
      <c r="A38" s="67"/>
      <c r="B38" s="69"/>
    </row>
    <row r="39" spans="1:21" ht="12.75">
      <c r="A39" s="66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66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66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66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" s="5" customFormat="1" ht="12.75">
      <c r="A43" s="67"/>
      <c r="B43" s="69"/>
    </row>
    <row r="44" spans="1:21" ht="12.75">
      <c r="A44" s="66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67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" s="5" customFormat="1" ht="12.75" customHeight="1">
      <c r="A46" s="76"/>
      <c r="B46" s="69"/>
    </row>
    <row r="47" spans="1:2" s="5" customFormat="1" ht="12.75">
      <c r="A47" s="67"/>
      <c r="B47" s="69"/>
    </row>
    <row r="48" spans="1:2" s="5" customFormat="1" ht="12.75">
      <c r="A48" s="67"/>
      <c r="B48" s="69"/>
    </row>
    <row r="49" spans="1:21" ht="12.75">
      <c r="A49" s="66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66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66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" s="5" customFormat="1" ht="12.75">
      <c r="A52" s="67"/>
      <c r="B52" s="69"/>
    </row>
    <row r="53" spans="1:21" ht="12.75">
      <c r="A53" s="66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66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66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66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" s="5" customFormat="1" ht="12.75">
      <c r="A57" s="67"/>
      <c r="B57" s="69"/>
    </row>
    <row r="58" spans="1:21" ht="12.75">
      <c r="A58" s="66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67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" s="5" customFormat="1" ht="12.75" customHeight="1">
      <c r="A60" s="76"/>
      <c r="B60" s="69"/>
    </row>
    <row r="61" spans="1:2" s="5" customFormat="1" ht="12.75">
      <c r="A61" s="67"/>
      <c r="B61" s="69"/>
    </row>
    <row r="62" spans="1:2" s="5" customFormat="1" ht="12.75">
      <c r="A62" s="67"/>
      <c r="B62" s="69"/>
    </row>
    <row r="63" spans="1:21" ht="12.75">
      <c r="A63" s="66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66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66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" s="5" customFormat="1" ht="12.75">
      <c r="A66" s="67"/>
      <c r="B66" s="69"/>
    </row>
    <row r="67" spans="1:21" ht="12.75">
      <c r="A67" s="66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66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66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66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" s="5" customFormat="1" ht="12.75">
      <c r="A71" s="67"/>
      <c r="B71" s="69"/>
    </row>
    <row r="72" spans="1:21" ht="12.75">
      <c r="A72" s="66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67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" s="5" customFormat="1" ht="12.75">
      <c r="A74" s="76"/>
      <c r="B74" s="69"/>
    </row>
    <row r="75" spans="1:2" s="5" customFormat="1" ht="12.75">
      <c r="A75" s="67"/>
      <c r="B75" s="69"/>
    </row>
    <row r="76" spans="1:2" s="5" customFormat="1" ht="12.75">
      <c r="A76" s="67"/>
      <c r="B76" s="69"/>
    </row>
    <row r="77" spans="1:21" ht="12.75">
      <c r="A77" s="66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66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66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" s="5" customFormat="1" ht="12.75">
      <c r="A80" s="67"/>
      <c r="B80" s="69"/>
    </row>
    <row r="81" spans="1:21" ht="12.75">
      <c r="A81" s="66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66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66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66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" s="5" customFormat="1" ht="12.75">
      <c r="A85" s="67"/>
      <c r="B85" s="69"/>
    </row>
    <row r="86" spans="1:21" ht="12.75">
      <c r="A86" s="66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" s="5" customFormat="1" ht="12.75">
      <c r="A87" s="67"/>
      <c r="B87" s="69"/>
    </row>
    <row r="88" spans="1:2" s="5" customFormat="1" ht="12.75">
      <c r="A88" s="67"/>
      <c r="B88" s="69"/>
    </row>
    <row r="89" spans="1:21" ht="12.75">
      <c r="A89" s="66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66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67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" s="5" customFormat="1" ht="12.75" customHeight="1">
      <c r="A92" s="76"/>
      <c r="B92" s="69"/>
    </row>
    <row r="93" spans="1:2" s="5" customFormat="1" ht="12.75">
      <c r="A93" s="67"/>
      <c r="B93" s="69"/>
    </row>
    <row r="94" spans="1:2" s="5" customFormat="1" ht="12.75">
      <c r="A94" s="67"/>
      <c r="B94" s="69"/>
    </row>
    <row r="95" spans="1:21" ht="12.75">
      <c r="A95" s="66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66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66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" s="5" customFormat="1" ht="12.75">
      <c r="A98" s="67"/>
      <c r="B98" s="69"/>
    </row>
    <row r="99" spans="1:21" ht="12.75">
      <c r="A99" s="66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66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66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66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" s="5" customFormat="1" ht="12.75">
      <c r="A103" s="67"/>
      <c r="B103" s="69"/>
    </row>
    <row r="104" spans="1:21" ht="12.75">
      <c r="A104" s="66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" s="5" customFormat="1" ht="12.75">
      <c r="A105" s="67"/>
      <c r="B105" s="69"/>
    </row>
    <row r="106" spans="1:21" ht="12.75">
      <c r="A106" s="66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" s="5" customFormat="1" ht="12.75">
      <c r="A107" s="67"/>
      <c r="B107" s="69"/>
    </row>
    <row r="108" spans="1:2" s="5" customFormat="1" ht="12.75">
      <c r="A108" s="67"/>
      <c r="B108" s="69"/>
    </row>
    <row r="109" spans="1:21" ht="12.75" customHeight="1">
      <c r="A109" s="66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66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67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" s="5" customFormat="1" ht="12.75">
      <c r="A112" s="76"/>
      <c r="B112" s="69"/>
    </row>
    <row r="113" spans="1:2" s="5" customFormat="1" ht="12.75">
      <c r="A113" s="67"/>
      <c r="B113" s="69"/>
    </row>
    <row r="114" spans="1:2" s="5" customFormat="1" ht="12.75">
      <c r="A114" s="67"/>
      <c r="B114" s="69"/>
    </row>
    <row r="115" spans="1:21" ht="12.75">
      <c r="A115" s="66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66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66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" s="5" customFormat="1" ht="12.75">
      <c r="A118" s="67"/>
      <c r="B118" s="69"/>
    </row>
    <row r="119" spans="1:21" ht="12.75">
      <c r="A119" s="66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66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66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66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" s="5" customFormat="1" ht="12.75">
      <c r="A123" s="67"/>
      <c r="B123" s="69"/>
    </row>
    <row r="124" spans="1:21" ht="12.75">
      <c r="A124" s="66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" s="5" customFormat="1" ht="12.75">
      <c r="A125" s="67"/>
      <c r="B125" s="69"/>
    </row>
    <row r="126" spans="1:2" s="5" customFormat="1" ht="12.75">
      <c r="A126" s="67"/>
      <c r="B126" s="69"/>
    </row>
    <row r="127" spans="1:21" ht="12.75">
      <c r="A127" s="66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" s="5" customFormat="1" ht="12.75">
      <c r="A128" s="67"/>
      <c r="B128" s="69"/>
    </row>
    <row r="129" spans="1:21" ht="12.75">
      <c r="A129" s="66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66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67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67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67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67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67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67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67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>
      <c r="A138" s="67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>
      <c r="A139" s="67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67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>
      <c r="A141" s="67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67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>
      <c r="A143" s="67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>
      <c r="A144" s="67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>
      <c r="A145" s="67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>
      <c r="A146" s="67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>
      <c r="A147" s="67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>
      <c r="A148" s="67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>
      <c r="A149" s="67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>
      <c r="A150" s="67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>
      <c r="A151" s="67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>
      <c r="A152" s="67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>
      <c r="A153" s="67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>
      <c r="A154" s="67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>
      <c r="A155" s="67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>
      <c r="A156" s="67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>
      <c r="A157" s="67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>
      <c r="A158" s="67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>
      <c r="A159" s="67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>
      <c r="A160" s="67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>
      <c r="A161" s="67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>
      <c r="A162" s="67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>
      <c r="A163" s="67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>
      <c r="A164" s="67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>
      <c r="A165" s="67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>
      <c r="A166" s="67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>
      <c r="A167" s="67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>
      <c r="A168" s="67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>
      <c r="A169" s="67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>
      <c r="A170" s="67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>
      <c r="A171" s="67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>
      <c r="A172" s="67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>
      <c r="A173" s="67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>
      <c r="A174" s="67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>
      <c r="A175" s="67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>
      <c r="A176" s="6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>
      <c r="A177" s="67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>
      <c r="A178" s="67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>
      <c r="A179" s="67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>
      <c r="A180" s="67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>
      <c r="A181" s="67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>
      <c r="A182" s="67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>
      <c r="A183" s="67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>
      <c r="A184" s="67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>
      <c r="A185" s="67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>
      <c r="A186" s="67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>
      <c r="A187" s="67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>
      <c r="A188" s="67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>
      <c r="A189" s="67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>
      <c r="A190" s="67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>
      <c r="A191" s="67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>
      <c r="A192" s="67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>
      <c r="A193" s="67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>
      <c r="A194" s="67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>
      <c r="A195" s="67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>
      <c r="A196" s="67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>
      <c r="A197" s="67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>
      <c r="A198" s="67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>
      <c r="A199" s="67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>
      <c r="A200" s="67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>
      <c r="A201" s="67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>
      <c r="A202" s="67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>
      <c r="A203" s="67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>
      <c r="A204" s="67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>
      <c r="A205" s="67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>
      <c r="A206" s="67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>
      <c r="A207" s="67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>
      <c r="A208" s="67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>
      <c r="A209" s="67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>
      <c r="A210" s="67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>
      <c r="A211" s="67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>
      <c r="A212" s="67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>
      <c r="A213" s="67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>
      <c r="A214" s="67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>
      <c r="A215" s="67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>
      <c r="A216" s="67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>
      <c r="A217" s="67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>
      <c r="A218" s="67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>
      <c r="A219" s="67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>
      <c r="A220" s="67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>
      <c r="A221" s="67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>
      <c r="A222" s="67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>
      <c r="A223" s="67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>
      <c r="A224" s="67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>
      <c r="A225" s="67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>
      <c r="A226" s="67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>
      <c r="A227" s="67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>
      <c r="A228" s="67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>
      <c r="A229" s="67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>
      <c r="A230" s="67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>
      <c r="A231" s="67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>
      <c r="A232" s="67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>
      <c r="A233" s="67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>
      <c r="A234" s="67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>
      <c r="A235" s="67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>
      <c r="A236" s="67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>
      <c r="A237" s="67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>
      <c r="A238" s="67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>
      <c r="A239" s="67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>
      <c r="A240" s="67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>
      <c r="A241" s="67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>
      <c r="A242" s="67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>
      <c r="A243" s="67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>
      <c r="A244" s="67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>
      <c r="A245" s="67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>
      <c r="A246" s="67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>
      <c r="A247" s="67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>
      <c r="A248" s="67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>
      <c r="A249" s="67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>
      <c r="A250" s="67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>
      <c r="A251" s="67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>
      <c r="A252" s="67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>
      <c r="A253" s="67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>
      <c r="A254" s="67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>
      <c r="A255" s="67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>
      <c r="A256" s="67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>
      <c r="A257" s="67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>
      <c r="A258" s="67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>
      <c r="A259" s="67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>
      <c r="A260" s="67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>
      <c r="A261" s="67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>
      <c r="A262" s="67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>
      <c r="A263" s="67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>
      <c r="A264" s="67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>
      <c r="A265" s="67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>
      <c r="A266" s="67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>
      <c r="A267" s="67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>
      <c r="A268" s="67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>
      <c r="A269" s="67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>
      <c r="A270" s="67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>
      <c r="A271" s="67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>
      <c r="A272" s="67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>
      <c r="A273" s="67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>
      <c r="A274" s="67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>
      <c r="A275" s="67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>
      <c r="A276" s="67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>
      <c r="A277" s="67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>
      <c r="A278" s="67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>
      <c r="A279" s="67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>
      <c r="A280" s="67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>
      <c r="A281" s="67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>
      <c r="A282" s="67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>
      <c r="A283" s="67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>
      <c r="A284" s="67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>
      <c r="A285" s="67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>
      <c r="A286" s="6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>
      <c r="A287" s="67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>
      <c r="A288" s="67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>
      <c r="A289" s="67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>
      <c r="A290" s="67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>
      <c r="A291" s="67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>
      <c r="A292" s="67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>
      <c r="A293" s="67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>
      <c r="A294" s="67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>
      <c r="A295" s="67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>
      <c r="A296" s="67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>
      <c r="A297" s="67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>
      <c r="A298" s="67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>
      <c r="A299" s="67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>
      <c r="A300" s="67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>
      <c r="A301" s="67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>
      <c r="A302" s="67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>
      <c r="A303" s="67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>
      <c r="A304" s="67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>
      <c r="A305" s="67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>
      <c r="A306" s="67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>
      <c r="A307" s="67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>
      <c r="A308" s="67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>
      <c r="A309" s="67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>
      <c r="A310" s="67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>
      <c r="A311" s="67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>
      <c r="A312" s="67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>
      <c r="A313" s="67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>
      <c r="A314" s="67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>
      <c r="A315" s="67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>
      <c r="A316" s="67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>
      <c r="A317" s="67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>
      <c r="A318" s="67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>
      <c r="A319" s="67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>
      <c r="A320" s="67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>
      <c r="A321" s="67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>
      <c r="A322" s="67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>
      <c r="A323" s="67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>
      <c r="A324" s="67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>
      <c r="A325" s="67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>
      <c r="A326" s="67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>
      <c r="A327" s="67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>
      <c r="A328" s="67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>
      <c r="A329" s="67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>
      <c r="A330" s="67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>
      <c r="A331" s="67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>
      <c r="A332" s="67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>
      <c r="A333" s="67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>
      <c r="A334" s="67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>
      <c r="A335" s="67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.75">
      <c r="A336" s="67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.75">
      <c r="A337" s="67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.75">
      <c r="A338" s="67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.75">
      <c r="A339" s="67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.75">
      <c r="A340" s="67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.75">
      <c r="A341" s="67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.75">
      <c r="A342" s="67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.75">
      <c r="A343" s="67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.75">
      <c r="A344" s="67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.75">
      <c r="A345" s="67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.75">
      <c r="A346" s="67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.75">
      <c r="A347" s="67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.75">
      <c r="A348" s="67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.75">
      <c r="A349" s="67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.75">
      <c r="A350" s="67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.75">
      <c r="A351" s="67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.75">
      <c r="A352" s="67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.75">
      <c r="A353" s="67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.75">
      <c r="A354" s="67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.75">
      <c r="A355" s="67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.75">
      <c r="A356" s="67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.75">
      <c r="A357" s="67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.75">
      <c r="A358" s="67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.75">
      <c r="A359" s="67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.75">
      <c r="A360" s="67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.75">
      <c r="A361" s="67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.75">
      <c r="A362" s="67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.75">
      <c r="A363" s="67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.75">
      <c r="A364" s="67"/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.75">
      <c r="A365" s="67"/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.75">
      <c r="A366" s="67"/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.75">
      <c r="A367" s="67"/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.75">
      <c r="A368" s="67"/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.75">
      <c r="A369" s="67"/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.75">
      <c r="A370" s="67"/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.75">
      <c r="A371" s="67"/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.75">
      <c r="A372" s="67"/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.75">
      <c r="A373" s="67"/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.75">
      <c r="A374" s="67"/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.75">
      <c r="A375" s="67"/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.75">
      <c r="A376" s="67"/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.75">
      <c r="A377" s="67"/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.75">
      <c r="A378" s="67"/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.75">
      <c r="A379" s="67"/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.75">
      <c r="A380" s="67"/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.75">
      <c r="A381" s="67"/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.75">
      <c r="A382" s="67"/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.75">
      <c r="A383" s="67"/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.75">
      <c r="A384" s="67"/>
      <c r="B384" s="8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.75">
      <c r="A385" s="67"/>
      <c r="B385" s="8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.75">
      <c r="A386" s="67"/>
      <c r="B386" s="8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.75">
      <c r="A387" s="67"/>
      <c r="B387" s="8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.75">
      <c r="A388" s="67"/>
      <c r="B388" s="8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.75">
      <c r="A389" s="67"/>
      <c r="B389" s="8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.75">
      <c r="A390" s="67"/>
      <c r="B390" s="8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.75">
      <c r="A391" s="67"/>
      <c r="B391" s="8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.75">
      <c r="A392" s="67"/>
      <c r="B392" s="8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.75">
      <c r="A393" s="67"/>
      <c r="B393" s="8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.75">
      <c r="A394" s="67"/>
      <c r="B394" s="8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.75">
      <c r="A395" s="67"/>
      <c r="B395" s="8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.75">
      <c r="A396" s="67"/>
      <c r="B396" s="8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.75">
      <c r="A397" s="67"/>
      <c r="B397" s="8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.75">
      <c r="A398" s="67"/>
      <c r="B398" s="8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.75">
      <c r="A399" s="67"/>
      <c r="B399" s="8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.75">
      <c r="A400" s="67"/>
      <c r="B400" s="8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.75">
      <c r="A401" s="67"/>
      <c r="B401" s="8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.75">
      <c r="A402" s="67"/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.75">
      <c r="A403" s="67"/>
      <c r="B403" s="8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.75">
      <c r="A404" s="67"/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.75">
      <c r="A405" s="67"/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.75">
      <c r="A406" s="67"/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.75">
      <c r="A407" s="67"/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.75">
      <c r="A408" s="67"/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.75">
      <c r="A409" s="67"/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.75">
      <c r="A410" s="67"/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.75">
      <c r="A411" s="67"/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.75">
      <c r="A412" s="67"/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.75">
      <c r="A413" s="67"/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.75">
      <c r="A414" s="67"/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.75">
      <c r="A415" s="67"/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.75">
      <c r="A416" s="67"/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.75">
      <c r="A417" s="67"/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</sheetData>
  <sheetProtection/>
  <mergeCells count="1">
    <mergeCell ref="A1:U1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53"/>
  <sheetViews>
    <sheetView zoomScalePageLayoutView="0" workbookViewId="0" topLeftCell="A1">
      <selection activeCell="C31" sqref="C31"/>
    </sheetView>
  </sheetViews>
  <sheetFormatPr defaultColWidth="9.140625" defaultRowHeight="12.75"/>
  <cols>
    <col min="3" max="3" width="11.57421875" style="0" customWidth="1"/>
    <col min="4" max="4" width="10.28125" style="0" customWidth="1"/>
    <col min="5" max="5" width="11.7109375" style="0" customWidth="1"/>
    <col min="6" max="6" width="10.140625" style="0" customWidth="1"/>
    <col min="7" max="7" width="11.57421875" style="0" customWidth="1"/>
    <col min="8" max="8" width="10.28125" style="0" customWidth="1"/>
    <col min="9" max="9" width="11.28125" style="0" customWidth="1"/>
    <col min="10" max="10" width="10.140625" style="0" customWidth="1"/>
    <col min="11" max="11" width="11.57421875" style="0" customWidth="1"/>
    <col min="12" max="12" width="10.28125" style="0" customWidth="1"/>
    <col min="13" max="13" width="11.8515625" style="0" customWidth="1"/>
    <col min="14" max="14" width="10.57421875" style="0" customWidth="1"/>
    <col min="15" max="15" width="11.8515625" style="0" customWidth="1"/>
    <col min="16" max="16" width="10.7109375" style="0" customWidth="1"/>
    <col min="17" max="17" width="11.57421875" style="0" customWidth="1"/>
    <col min="18" max="18" width="10.00390625" style="0" customWidth="1"/>
    <col min="19" max="19" width="11.140625" style="0" customWidth="1"/>
    <col min="20" max="20" width="11.7109375" style="0" customWidth="1"/>
    <col min="24" max="24" width="13.7109375" style="0" customWidth="1"/>
    <col min="26" max="26" width="13.140625" style="0" customWidth="1"/>
  </cols>
  <sheetData>
    <row r="5" spans="1:12" ht="12.75">
      <c r="A5" s="123" t="s">
        <v>60</v>
      </c>
      <c r="B5" s="123"/>
      <c r="C5" s="123"/>
      <c r="D5" s="123"/>
      <c r="E5" s="123"/>
      <c r="F5" s="123"/>
      <c r="G5" s="123"/>
      <c r="H5" s="123"/>
      <c r="I5" s="122"/>
      <c r="J5" s="122"/>
      <c r="K5" s="122"/>
      <c r="L5" s="122"/>
    </row>
    <row r="6" spans="1:12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2.75">
      <c r="A7" s="122" t="s">
        <v>61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2.75">
      <c r="A8" s="122" t="s">
        <v>62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2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26" ht="12.75">
      <c r="A10" s="122" t="s">
        <v>200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X10" t="s">
        <v>309</v>
      </c>
      <c r="Z10" t="s">
        <v>204</v>
      </c>
    </row>
    <row r="11" spans="1:27" ht="12.75">
      <c r="A11" s="124" t="s">
        <v>63</v>
      </c>
      <c r="B11" s="125"/>
      <c r="C11" s="124" t="s">
        <v>64</v>
      </c>
      <c r="D11" s="521" t="s">
        <v>64</v>
      </c>
      <c r="E11" s="126" t="s">
        <v>64</v>
      </c>
      <c r="F11" s="521" t="s">
        <v>64</v>
      </c>
      <c r="G11" s="126" t="s">
        <v>64</v>
      </c>
      <c r="H11" s="521" t="s">
        <v>64</v>
      </c>
      <c r="I11" s="126" t="s">
        <v>64</v>
      </c>
      <c r="J11" s="521" t="s">
        <v>64</v>
      </c>
      <c r="K11" s="126" t="s">
        <v>64</v>
      </c>
      <c r="L11" s="521" t="s">
        <v>64</v>
      </c>
      <c r="M11" s="126" t="s">
        <v>64</v>
      </c>
      <c r="N11" s="521" t="s">
        <v>64</v>
      </c>
      <c r="O11" s="126" t="s">
        <v>64</v>
      </c>
      <c r="P11" s="521" t="s">
        <v>64</v>
      </c>
      <c r="Q11" s="126" t="s">
        <v>64</v>
      </c>
      <c r="R11" s="521" t="s">
        <v>64</v>
      </c>
      <c r="S11" s="124" t="s">
        <v>64</v>
      </c>
      <c r="T11" s="521" t="s">
        <v>64</v>
      </c>
      <c r="U11" s="522" t="s">
        <v>319</v>
      </c>
      <c r="W11" t="s">
        <v>307</v>
      </c>
      <c r="X11" s="196">
        <v>5188185</v>
      </c>
      <c r="Y11">
        <v>2021</v>
      </c>
      <c r="Z11" s="185">
        <v>5161048.99</v>
      </c>
      <c r="AA11">
        <f>SUM(Z11/X11)</f>
        <v>0.9947696525856345</v>
      </c>
    </row>
    <row r="12" spans="1:21" ht="12.75">
      <c r="A12" s="523"/>
      <c r="B12" s="524"/>
      <c r="C12" s="525" t="s">
        <v>65</v>
      </c>
      <c r="D12" s="526" t="s">
        <v>351</v>
      </c>
      <c r="E12" s="527" t="s">
        <v>66</v>
      </c>
      <c r="F12" s="526" t="s">
        <v>352</v>
      </c>
      <c r="G12" s="527" t="s">
        <v>198</v>
      </c>
      <c r="H12" s="526" t="s">
        <v>353</v>
      </c>
      <c r="I12" s="527" t="s">
        <v>199</v>
      </c>
      <c r="J12" s="526" t="s">
        <v>354</v>
      </c>
      <c r="K12" s="527" t="s">
        <v>88</v>
      </c>
      <c r="L12" s="526" t="s">
        <v>355</v>
      </c>
      <c r="M12" s="527" t="s">
        <v>92</v>
      </c>
      <c r="N12" s="526" t="s">
        <v>356</v>
      </c>
      <c r="O12" s="527" t="s">
        <v>223</v>
      </c>
      <c r="P12" s="526" t="s">
        <v>357</v>
      </c>
      <c r="Q12" s="527" t="s">
        <v>272</v>
      </c>
      <c r="R12" s="526" t="s">
        <v>358</v>
      </c>
      <c r="S12" s="523" t="s">
        <v>295</v>
      </c>
      <c r="T12" s="526" t="s">
        <v>359</v>
      </c>
      <c r="U12" s="528" t="s">
        <v>320</v>
      </c>
    </row>
    <row r="13" spans="1:27" ht="12.75">
      <c r="A13" s="127" t="s">
        <v>67</v>
      </c>
      <c r="B13" s="529"/>
      <c r="C13" s="530">
        <v>3706430</v>
      </c>
      <c r="D13" s="531">
        <f>C13/U13</f>
        <v>491927.7987922224</v>
      </c>
      <c r="E13" s="532">
        <v>3550000</v>
      </c>
      <c r="F13" s="531">
        <f>E13/U13</f>
        <v>471165.96987192245</v>
      </c>
      <c r="G13" s="532">
        <v>3630300</v>
      </c>
      <c r="H13" s="533">
        <f>G13/U13</f>
        <v>481823.61138761695</v>
      </c>
      <c r="I13" s="532">
        <v>4412885.5</v>
      </c>
      <c r="J13" s="533">
        <f>I13/U13</f>
        <v>585690.5567721813</v>
      </c>
      <c r="K13" s="532">
        <v>5188185</v>
      </c>
      <c r="L13" s="533">
        <f>K13/U13</f>
        <v>688590.4837746366</v>
      </c>
      <c r="M13" s="532">
        <v>5702425</v>
      </c>
      <c r="N13" s="533">
        <f>M13/U13</f>
        <v>756841.860773774</v>
      </c>
      <c r="O13" s="532">
        <v>5496447.5</v>
      </c>
      <c r="P13" s="533">
        <f>O13/U13</f>
        <v>729503.9485035503</v>
      </c>
      <c r="Q13" s="532">
        <v>5389947.5</v>
      </c>
      <c r="R13" s="533">
        <f>Q13/U13</f>
        <v>715368.9694073927</v>
      </c>
      <c r="S13" s="532">
        <v>5305867.5</v>
      </c>
      <c r="T13" s="534">
        <f>S13/U13</f>
        <v>704209.6356758908</v>
      </c>
      <c r="U13" s="805">
        <v>7.5345</v>
      </c>
      <c r="W13" t="s">
        <v>308</v>
      </c>
      <c r="X13" s="196">
        <v>5188185</v>
      </c>
      <c r="Y13">
        <v>2021</v>
      </c>
      <c r="Z13" s="308">
        <v>5066021.1</v>
      </c>
      <c r="AA13">
        <f>SUM(Z13/X13)</f>
        <v>0.9764534418105753</v>
      </c>
    </row>
    <row r="14" spans="1:21" ht="12.75">
      <c r="A14" s="535" t="s">
        <v>68</v>
      </c>
      <c r="B14" s="536"/>
      <c r="C14" s="537">
        <v>3706430</v>
      </c>
      <c r="D14" s="531">
        <f>C14/U14</f>
        <v>491927.7987922224</v>
      </c>
      <c r="E14" s="538">
        <f aca="true" t="shared" si="0" ref="E14:Q14">SUM(E13)</f>
        <v>3550000</v>
      </c>
      <c r="F14" s="531">
        <f>E14/U14</f>
        <v>471165.96987192245</v>
      </c>
      <c r="G14" s="538">
        <f t="shared" si="0"/>
        <v>3630300</v>
      </c>
      <c r="H14" s="533">
        <f>G14/U14</f>
        <v>481823.61138761695</v>
      </c>
      <c r="I14" s="538">
        <f t="shared" si="0"/>
        <v>4412885.5</v>
      </c>
      <c r="J14" s="533">
        <f>I14/U14</f>
        <v>585690.5567721813</v>
      </c>
      <c r="K14" s="538">
        <f t="shared" si="0"/>
        <v>5188185</v>
      </c>
      <c r="L14" s="533">
        <f>K14/U14</f>
        <v>688590.4837746366</v>
      </c>
      <c r="M14" s="538">
        <f t="shared" si="0"/>
        <v>5702425</v>
      </c>
      <c r="N14" s="533">
        <f>M14/U14</f>
        <v>756841.860773774</v>
      </c>
      <c r="O14" s="538">
        <f t="shared" si="0"/>
        <v>5496447.5</v>
      </c>
      <c r="P14" s="533">
        <f>O14/U14</f>
        <v>729503.9485035503</v>
      </c>
      <c r="Q14" s="538">
        <f t="shared" si="0"/>
        <v>5389947.5</v>
      </c>
      <c r="R14" s="533">
        <f>Q14/U14</f>
        <v>715368.9694073927</v>
      </c>
      <c r="S14" s="538">
        <f>SUM(S13)</f>
        <v>5305867.5</v>
      </c>
      <c r="T14" s="534">
        <f>S14/U14</f>
        <v>704209.6356758908</v>
      </c>
      <c r="U14" s="805">
        <v>7.5345</v>
      </c>
    </row>
    <row r="15" spans="1:21" ht="12.75">
      <c r="A15" s="539"/>
      <c r="B15" s="539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1"/>
      <c r="U15" s="541"/>
    </row>
    <row r="16" spans="1:27" ht="12.75">
      <c r="A16" s="539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41"/>
      <c r="U16" s="541"/>
      <c r="W16" t="s">
        <v>307</v>
      </c>
      <c r="X16" s="196">
        <v>4412885.5</v>
      </c>
      <c r="Y16">
        <v>2020</v>
      </c>
      <c r="Z16" s="185">
        <v>4478637.78</v>
      </c>
      <c r="AA16">
        <f>SUM(Z16/X16)</f>
        <v>1.0149000648215323</v>
      </c>
    </row>
    <row r="17" spans="1:21" ht="12.75">
      <c r="A17" s="122" t="s">
        <v>69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541"/>
      <c r="U17" s="541"/>
    </row>
    <row r="18" spans="1:27" ht="12.75">
      <c r="A18" s="124" t="s">
        <v>63</v>
      </c>
      <c r="B18" s="125"/>
      <c r="C18" s="124" t="s">
        <v>64</v>
      </c>
      <c r="D18" s="521" t="s">
        <v>64</v>
      </c>
      <c r="E18" s="126" t="s">
        <v>64</v>
      </c>
      <c r="F18" s="521" t="s">
        <v>64</v>
      </c>
      <c r="G18" s="126" t="s">
        <v>64</v>
      </c>
      <c r="H18" s="521" t="s">
        <v>64</v>
      </c>
      <c r="I18" s="126" t="s">
        <v>64</v>
      </c>
      <c r="J18" s="521" t="s">
        <v>64</v>
      </c>
      <c r="K18" s="126" t="s">
        <v>64</v>
      </c>
      <c r="L18" s="521" t="s">
        <v>64</v>
      </c>
      <c r="M18" s="126" t="s">
        <v>64</v>
      </c>
      <c r="N18" s="521" t="s">
        <v>64</v>
      </c>
      <c r="O18" s="126" t="s">
        <v>64</v>
      </c>
      <c r="P18" s="521" t="s">
        <v>64</v>
      </c>
      <c r="Q18" s="126" t="s">
        <v>64</v>
      </c>
      <c r="R18" s="521" t="s">
        <v>64</v>
      </c>
      <c r="S18" s="124" t="s">
        <v>64</v>
      </c>
      <c r="T18" s="521" t="s">
        <v>64</v>
      </c>
      <c r="U18" s="522" t="s">
        <v>319</v>
      </c>
      <c r="W18" t="s">
        <v>308</v>
      </c>
      <c r="X18" s="196">
        <v>4412885.5</v>
      </c>
      <c r="Y18">
        <v>2020</v>
      </c>
      <c r="Z18" s="185">
        <v>4611535.17</v>
      </c>
      <c r="AA18">
        <f>SUM(Z18/X18)</f>
        <v>1.0450158224137018</v>
      </c>
    </row>
    <row r="19" spans="1:21" ht="12.75">
      <c r="A19" s="523"/>
      <c r="B19" s="524"/>
      <c r="C19" s="525" t="s">
        <v>65</v>
      </c>
      <c r="D19" s="526" t="s">
        <v>351</v>
      </c>
      <c r="E19" s="527" t="s">
        <v>66</v>
      </c>
      <c r="F19" s="526" t="s">
        <v>352</v>
      </c>
      <c r="G19" s="527" t="s">
        <v>198</v>
      </c>
      <c r="H19" s="526" t="s">
        <v>353</v>
      </c>
      <c r="I19" s="527">
        <v>2020</v>
      </c>
      <c r="J19" s="526" t="s">
        <v>354</v>
      </c>
      <c r="K19" s="527">
        <v>2021</v>
      </c>
      <c r="L19" s="526" t="s">
        <v>355</v>
      </c>
      <c r="M19" s="527">
        <v>2022</v>
      </c>
      <c r="N19" s="526" t="s">
        <v>356</v>
      </c>
      <c r="O19" s="527">
        <v>2023</v>
      </c>
      <c r="P19" s="526" t="s">
        <v>357</v>
      </c>
      <c r="Q19" s="527">
        <v>2024</v>
      </c>
      <c r="R19" s="526" t="s">
        <v>358</v>
      </c>
      <c r="S19" s="523">
        <v>2025</v>
      </c>
      <c r="T19" s="526" t="s">
        <v>359</v>
      </c>
      <c r="U19" s="528" t="s">
        <v>320</v>
      </c>
    </row>
    <row r="20" spans="1:21" ht="12.75">
      <c r="A20" s="127" t="s">
        <v>67</v>
      </c>
      <c r="B20" s="529"/>
      <c r="C20" s="530">
        <v>3706430</v>
      </c>
      <c r="D20" s="531">
        <f>C20/U20</f>
        <v>491927.7987922224</v>
      </c>
      <c r="E20" s="532">
        <v>3550000</v>
      </c>
      <c r="F20" s="533">
        <f>E20/U20</f>
        <v>471165.96987192245</v>
      </c>
      <c r="G20" s="532">
        <v>3630000</v>
      </c>
      <c r="H20" s="533">
        <f>G20/U20</f>
        <v>481783.79454509256</v>
      </c>
      <c r="I20" s="532">
        <v>4412885.5</v>
      </c>
      <c r="J20" s="533">
        <f>I20/U20</f>
        <v>585690.5567721813</v>
      </c>
      <c r="K20" s="532">
        <v>5188185</v>
      </c>
      <c r="L20" s="533">
        <f>K20/U20</f>
        <v>688590.4837746366</v>
      </c>
      <c r="M20" s="532">
        <v>5702425</v>
      </c>
      <c r="N20" s="533">
        <f>M20/U20</f>
        <v>756841.860773774</v>
      </c>
      <c r="O20" s="532">
        <v>5496447.5</v>
      </c>
      <c r="P20" s="533">
        <f>O20/U20</f>
        <v>729503.9485035503</v>
      </c>
      <c r="Q20" s="532">
        <v>5389947.5</v>
      </c>
      <c r="R20" s="533">
        <f>Q20/U20</f>
        <v>715368.9694073927</v>
      </c>
      <c r="S20" s="532">
        <v>5305867.5</v>
      </c>
      <c r="T20" s="534">
        <f>S20/U20</f>
        <v>704209.6356758908</v>
      </c>
      <c r="U20" s="805">
        <v>7.5345</v>
      </c>
    </row>
    <row r="21" spans="1:27" ht="12.75">
      <c r="A21" s="535" t="s">
        <v>68</v>
      </c>
      <c r="B21" s="536"/>
      <c r="C21" s="537">
        <v>3706430</v>
      </c>
      <c r="D21" s="531">
        <f>C21/U21</f>
        <v>491927.7987922224</v>
      </c>
      <c r="E21" s="538">
        <f aca="true" t="shared" si="1" ref="E21:Q21">SUM(E20)</f>
        <v>3550000</v>
      </c>
      <c r="F21" s="533">
        <f>E21/U21</f>
        <v>471165.96987192245</v>
      </c>
      <c r="G21" s="538">
        <f t="shared" si="1"/>
        <v>3630000</v>
      </c>
      <c r="H21" s="533">
        <f>G21/U21</f>
        <v>481783.79454509256</v>
      </c>
      <c r="I21" s="538">
        <f t="shared" si="1"/>
        <v>4412885.5</v>
      </c>
      <c r="J21" s="533">
        <f>I21/U21</f>
        <v>585690.5567721813</v>
      </c>
      <c r="K21" s="538">
        <f t="shared" si="1"/>
        <v>5188185</v>
      </c>
      <c r="L21" s="533">
        <f>K21/U21</f>
        <v>688590.4837746366</v>
      </c>
      <c r="M21" s="538">
        <f t="shared" si="1"/>
        <v>5702425</v>
      </c>
      <c r="N21" s="533">
        <f>M21/U21</f>
        <v>756841.860773774</v>
      </c>
      <c r="O21" s="538">
        <f t="shared" si="1"/>
        <v>5496447.5</v>
      </c>
      <c r="P21" s="533">
        <f>O21/U21</f>
        <v>729503.9485035503</v>
      </c>
      <c r="Q21" s="538">
        <f t="shared" si="1"/>
        <v>5389947.5</v>
      </c>
      <c r="R21" s="533">
        <f>Q21/U21</f>
        <v>715368.9694073927</v>
      </c>
      <c r="S21" s="538">
        <f>SUM(S20)</f>
        <v>5305867.5</v>
      </c>
      <c r="T21" s="534">
        <f>S21/U21</f>
        <v>704209.6356758908</v>
      </c>
      <c r="U21" s="805">
        <v>7.5345</v>
      </c>
      <c r="W21" t="s">
        <v>307</v>
      </c>
      <c r="X21" s="196">
        <v>3630300</v>
      </c>
      <c r="Y21">
        <v>2019</v>
      </c>
      <c r="Z21" s="185">
        <v>4694048</v>
      </c>
      <c r="AA21">
        <f>SUM(Z21/X21)</f>
        <v>1.2930193096989229</v>
      </c>
    </row>
    <row r="22" spans="1:21" ht="12.75">
      <c r="A22" s="541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</row>
    <row r="23" spans="1:27" ht="12.75">
      <c r="A23" s="542" t="s">
        <v>206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W23" t="s">
        <v>308</v>
      </c>
      <c r="X23" s="196">
        <v>3630300</v>
      </c>
      <c r="Y23">
        <v>2019</v>
      </c>
      <c r="Z23" s="185">
        <v>4979371</v>
      </c>
      <c r="AA23">
        <f>SUM(Z23/X23)</f>
        <v>1.3716141916646007</v>
      </c>
    </row>
    <row r="24" spans="1:21" ht="12.75">
      <c r="A24" s="541"/>
      <c r="B24" s="541"/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</row>
    <row r="25" spans="1:21" ht="12.75">
      <c r="A25" s="543"/>
      <c r="B25" s="543"/>
      <c r="C25" s="543" t="s">
        <v>66</v>
      </c>
      <c r="D25" s="544" t="s">
        <v>66</v>
      </c>
      <c r="E25" s="543"/>
      <c r="F25" s="543"/>
      <c r="G25" s="543" t="s">
        <v>198</v>
      </c>
      <c r="H25" s="544" t="s">
        <v>198</v>
      </c>
      <c r="I25" s="545"/>
      <c r="J25" s="545"/>
      <c r="K25" s="543" t="s">
        <v>199</v>
      </c>
      <c r="L25" s="544" t="s">
        <v>199</v>
      </c>
      <c r="M25" s="543"/>
      <c r="N25" s="543"/>
      <c r="O25" s="543" t="s">
        <v>88</v>
      </c>
      <c r="P25" s="544" t="s">
        <v>88</v>
      </c>
      <c r="Q25" s="543"/>
      <c r="R25" s="543"/>
      <c r="S25" s="543" t="s">
        <v>92</v>
      </c>
      <c r="T25" s="544" t="s">
        <v>92</v>
      </c>
      <c r="U25" s="541" t="s">
        <v>319</v>
      </c>
    </row>
    <row r="26" spans="1:21" ht="12.75">
      <c r="A26" s="543"/>
      <c r="B26" s="543"/>
      <c r="C26" s="543" t="s">
        <v>279</v>
      </c>
      <c r="D26" s="544" t="s">
        <v>360</v>
      </c>
      <c r="E26" s="543" t="s">
        <v>204</v>
      </c>
      <c r="F26" s="544" t="s">
        <v>361</v>
      </c>
      <c r="G26" s="543" t="s">
        <v>279</v>
      </c>
      <c r="H26" s="544" t="s">
        <v>360</v>
      </c>
      <c r="I26" s="543" t="s">
        <v>204</v>
      </c>
      <c r="J26" s="544" t="s">
        <v>361</v>
      </c>
      <c r="K26" s="543" t="s">
        <v>279</v>
      </c>
      <c r="L26" s="544" t="s">
        <v>360</v>
      </c>
      <c r="M26" s="543" t="s">
        <v>204</v>
      </c>
      <c r="N26" s="544" t="s">
        <v>361</v>
      </c>
      <c r="O26" s="543" t="s">
        <v>279</v>
      </c>
      <c r="P26" s="544" t="s">
        <v>360</v>
      </c>
      <c r="Q26" s="543" t="s">
        <v>204</v>
      </c>
      <c r="R26" s="544" t="s">
        <v>361</v>
      </c>
      <c r="S26" s="543" t="s">
        <v>279</v>
      </c>
      <c r="T26" s="544" t="s">
        <v>360</v>
      </c>
      <c r="U26" s="541" t="s">
        <v>320</v>
      </c>
    </row>
    <row r="27" spans="1:21" ht="12.75">
      <c r="A27" s="543" t="s">
        <v>201</v>
      </c>
      <c r="B27" s="543"/>
      <c r="C27" s="545">
        <v>4483556.05</v>
      </c>
      <c r="D27" s="546">
        <f>C27/U27</f>
        <v>595070.1506403874</v>
      </c>
      <c r="E27" s="545">
        <v>4354328</v>
      </c>
      <c r="F27" s="546">
        <f>E27/U27</f>
        <v>577918.6409184418</v>
      </c>
      <c r="G27" s="545">
        <v>4979371</v>
      </c>
      <c r="H27" s="546">
        <f>G27/U27</f>
        <v>660876.1032583449</v>
      </c>
      <c r="I27" s="545">
        <v>4694048</v>
      </c>
      <c r="J27" s="546">
        <f>I27/U27</f>
        <v>623007.2333930585</v>
      </c>
      <c r="K27" s="545">
        <v>4862709.5</v>
      </c>
      <c r="L27" s="546">
        <f>K27/U27</f>
        <v>645392.461344482</v>
      </c>
      <c r="M27" s="545">
        <v>4478637.78</v>
      </c>
      <c r="N27" s="546">
        <f>M27/U27</f>
        <v>594417.3840334462</v>
      </c>
      <c r="O27" s="545">
        <v>5425700</v>
      </c>
      <c r="P27" s="546">
        <f>O27/U27</f>
        <v>720114.1416152365</v>
      </c>
      <c r="Q27" s="545">
        <v>5161048.99</v>
      </c>
      <c r="R27" s="546">
        <f>Q27/U27</f>
        <v>684988.9163182693</v>
      </c>
      <c r="S27" s="545">
        <v>6358486</v>
      </c>
      <c r="T27" s="547">
        <f>S27/U27</f>
        <v>843916.1191850819</v>
      </c>
      <c r="U27" s="801">
        <v>7.5345</v>
      </c>
    </row>
    <row r="28" spans="1:21" ht="13.5" thickBot="1">
      <c r="A28" s="548" t="s">
        <v>280</v>
      </c>
      <c r="B28" s="548"/>
      <c r="C28" s="548"/>
      <c r="D28" s="548"/>
      <c r="E28" s="548"/>
      <c r="F28" s="548"/>
      <c r="G28" s="548"/>
      <c r="H28" s="548"/>
      <c r="I28" s="549">
        <v>233486.94</v>
      </c>
      <c r="J28" s="550">
        <f>I28/U28</f>
        <v>30989.04240493729</v>
      </c>
      <c r="K28" s="548"/>
      <c r="L28" s="548"/>
      <c r="M28" s="549">
        <v>179027.33</v>
      </c>
      <c r="N28" s="550">
        <f>M28/U28</f>
        <v>23761.010020572034</v>
      </c>
      <c r="O28" s="548"/>
      <c r="P28" s="548"/>
      <c r="Q28" s="549">
        <v>141158.05</v>
      </c>
      <c r="R28" s="550">
        <f>Q28/U28</f>
        <v>18734.8928263322</v>
      </c>
      <c r="S28" s="548"/>
      <c r="T28" s="548"/>
      <c r="U28" s="804">
        <v>7.5345</v>
      </c>
    </row>
    <row r="29" spans="1:21" ht="12.7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1"/>
      <c r="U29" s="541"/>
    </row>
    <row r="30" spans="1:21" ht="12.75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1"/>
      <c r="U30" s="541" t="s">
        <v>319</v>
      </c>
    </row>
    <row r="31" spans="1:21" ht="12.75">
      <c r="A31" s="543" t="s">
        <v>202</v>
      </c>
      <c r="B31" s="543"/>
      <c r="C31" s="543"/>
      <c r="D31" s="558" t="s">
        <v>365</v>
      </c>
      <c r="E31" s="556"/>
      <c r="F31" s="558" t="s">
        <v>365</v>
      </c>
      <c r="G31" s="556"/>
      <c r="H31" s="558" t="s">
        <v>365</v>
      </c>
      <c r="I31" s="557"/>
      <c r="J31" s="558" t="s">
        <v>365</v>
      </c>
      <c r="K31" s="556"/>
      <c r="L31" s="558" t="s">
        <v>365</v>
      </c>
      <c r="M31" s="556"/>
      <c r="N31" s="558" t="s">
        <v>365</v>
      </c>
      <c r="O31" s="556"/>
      <c r="P31" s="558" t="s">
        <v>365</v>
      </c>
      <c r="Q31" s="556"/>
      <c r="R31" s="558" t="s">
        <v>365</v>
      </c>
      <c r="S31" s="556"/>
      <c r="T31" s="558" t="s">
        <v>365</v>
      </c>
      <c r="U31" s="541" t="s">
        <v>320</v>
      </c>
    </row>
    <row r="32" spans="1:21" ht="12.75">
      <c r="A32" s="543" t="s">
        <v>203</v>
      </c>
      <c r="B32" s="543"/>
      <c r="C32" s="545">
        <v>4140656</v>
      </c>
      <c r="D32" s="546">
        <f>C32/U32</f>
        <v>549559.4929988718</v>
      </c>
      <c r="E32" s="545">
        <v>3980374</v>
      </c>
      <c r="F32" s="546">
        <f>E32/U32</f>
        <v>528286.4158205588</v>
      </c>
      <c r="G32" s="545">
        <v>4471671</v>
      </c>
      <c r="H32" s="546">
        <f>G32/U32</f>
        <v>593492.7334262392</v>
      </c>
      <c r="I32" s="551">
        <v>4258142.65</v>
      </c>
      <c r="J32" s="561">
        <f>I32/U32</f>
        <v>565152.6511380981</v>
      </c>
      <c r="K32" s="545">
        <v>4723709.5</v>
      </c>
      <c r="L32" s="546">
        <f>K32/U32</f>
        <v>626943.990974849</v>
      </c>
      <c r="M32" s="545">
        <v>4509308.68</v>
      </c>
      <c r="N32" s="546">
        <f>M32/U32</f>
        <v>598488.1120180503</v>
      </c>
      <c r="O32" s="545">
        <v>5275700</v>
      </c>
      <c r="P32" s="546">
        <f>O32/U32</f>
        <v>700205.7203530426</v>
      </c>
      <c r="Q32" s="545">
        <v>4948112.6</v>
      </c>
      <c r="R32" s="546">
        <f>Q32/U32</f>
        <v>656727.4006237971</v>
      </c>
      <c r="S32" s="545">
        <v>6358486</v>
      </c>
      <c r="T32" s="547">
        <f>S32/U32</f>
        <v>843916.1191850819</v>
      </c>
      <c r="U32" s="801">
        <v>7.5345</v>
      </c>
    </row>
    <row r="33" spans="1:21" ht="12.75">
      <c r="A33" s="543" t="s">
        <v>205</v>
      </c>
      <c r="B33" s="543"/>
      <c r="C33" s="555">
        <v>342900</v>
      </c>
      <c r="D33" s="559">
        <f>C33/U33</f>
        <v>45510.65100537527</v>
      </c>
      <c r="E33" s="555">
        <v>313174</v>
      </c>
      <c r="F33" s="559">
        <f>E33/U33</f>
        <v>41565.3328024421</v>
      </c>
      <c r="G33" s="555">
        <v>507700</v>
      </c>
      <c r="H33" s="559">
        <f>G33/U33</f>
        <v>67383.36983210564</v>
      </c>
      <c r="I33" s="555">
        <v>490364.96</v>
      </c>
      <c r="J33" s="562">
        <f>I33/U33</f>
        <v>65082.614639325766</v>
      </c>
      <c r="K33" s="555">
        <v>139000</v>
      </c>
      <c r="L33" s="559">
        <f>K33/U33</f>
        <v>18448.47036963302</v>
      </c>
      <c r="M33" s="555">
        <v>102226.49</v>
      </c>
      <c r="N33" s="559">
        <f>M33/U33</f>
        <v>13567.786847169686</v>
      </c>
      <c r="O33" s="555">
        <v>150000</v>
      </c>
      <c r="P33" s="559">
        <f>O33/U33</f>
        <v>19908.421262193908</v>
      </c>
      <c r="Q33" s="555">
        <v>117908.5</v>
      </c>
      <c r="R33" s="559">
        <f>Q33/U33</f>
        <v>15649.147255955935</v>
      </c>
      <c r="S33" s="555">
        <v>0</v>
      </c>
      <c r="T33" s="564">
        <f>S33/U33</f>
        <v>0</v>
      </c>
      <c r="U33" s="802">
        <v>7.5345</v>
      </c>
    </row>
    <row r="34" spans="1:21" ht="13.5" thickBot="1">
      <c r="A34" s="552"/>
      <c r="B34" s="552"/>
      <c r="C34" s="553">
        <f aca="true" t="shared" si="2" ref="C34:Q34">SUM(C32:C33)</f>
        <v>4483556</v>
      </c>
      <c r="D34" s="560">
        <f>C34/U34</f>
        <v>595070.1440042472</v>
      </c>
      <c r="E34" s="554">
        <f t="shared" si="2"/>
        <v>4293548</v>
      </c>
      <c r="F34" s="560">
        <f>E34/U34</f>
        <v>569851.7486230008</v>
      </c>
      <c r="G34" s="553">
        <f t="shared" si="2"/>
        <v>4979371</v>
      </c>
      <c r="H34" s="560">
        <f>G34/U34</f>
        <v>660876.1032583449</v>
      </c>
      <c r="I34" s="553">
        <f t="shared" si="2"/>
        <v>4748507.61</v>
      </c>
      <c r="J34" s="563">
        <f>I34/U34</f>
        <v>630235.2657774239</v>
      </c>
      <c r="K34" s="553">
        <f t="shared" si="2"/>
        <v>4862709.5</v>
      </c>
      <c r="L34" s="560">
        <f>K34/U34</f>
        <v>645392.461344482</v>
      </c>
      <c r="M34" s="553">
        <f t="shared" si="2"/>
        <v>4611535.17</v>
      </c>
      <c r="N34" s="560">
        <f>M34/U34</f>
        <v>612055.8988652199</v>
      </c>
      <c r="O34" s="553">
        <f t="shared" si="2"/>
        <v>5425700</v>
      </c>
      <c r="P34" s="560">
        <f>O34/U34</f>
        <v>720114.1416152365</v>
      </c>
      <c r="Q34" s="553">
        <f t="shared" si="2"/>
        <v>5066021.1</v>
      </c>
      <c r="R34" s="560">
        <f>Q34/U34</f>
        <v>672376.547879753</v>
      </c>
      <c r="S34" s="553">
        <f>SUM(S32:S33)</f>
        <v>6358486</v>
      </c>
      <c r="T34" s="565">
        <f>S34/U34</f>
        <v>843916.1191850819</v>
      </c>
      <c r="U34" s="803">
        <v>7.5345</v>
      </c>
    </row>
    <row r="35" ht="13.5" thickTop="1"/>
    <row r="36" spans="1:7" ht="12.75">
      <c r="A36" s="541" t="s">
        <v>362</v>
      </c>
      <c r="B36" s="541"/>
      <c r="C36" s="541"/>
      <c r="D36" s="541"/>
      <c r="E36" s="541"/>
      <c r="F36" s="541"/>
      <c r="G36" s="541"/>
    </row>
    <row r="41" spans="1:12" ht="12.75">
      <c r="A41" s="143" t="s">
        <v>207</v>
      </c>
      <c r="B41" s="143"/>
      <c r="C41" s="143"/>
      <c r="D41" s="143"/>
      <c r="E41" s="143"/>
      <c r="F41" s="143"/>
      <c r="G41" s="144"/>
      <c r="H41" s="144"/>
      <c r="I41" s="131"/>
      <c r="J41" s="131"/>
      <c r="K41" s="131"/>
      <c r="L41" s="131"/>
    </row>
    <row r="42" spans="1:12" ht="12.75">
      <c r="A42" s="143" t="s">
        <v>363</v>
      </c>
      <c r="B42" s="143"/>
      <c r="C42" s="143"/>
      <c r="D42" s="143"/>
      <c r="E42" s="143"/>
      <c r="F42" s="143"/>
      <c r="G42" s="144"/>
      <c r="H42" s="144"/>
      <c r="I42" s="143"/>
      <c r="J42" s="143"/>
      <c r="K42" s="131"/>
      <c r="L42" s="131"/>
    </row>
    <row r="43" spans="1:16" ht="12.75">
      <c r="A43" s="121" t="s">
        <v>281</v>
      </c>
      <c r="B43" s="121"/>
      <c r="C43" s="121"/>
      <c r="D43" s="121"/>
      <c r="E43" s="121"/>
      <c r="F43" s="121"/>
      <c r="G43" s="197"/>
      <c r="H43" s="197"/>
      <c r="I43" s="121"/>
      <c r="J43" s="121"/>
      <c r="K43" s="121"/>
      <c r="L43" s="121"/>
      <c r="M43" s="141"/>
      <c r="N43" s="141"/>
      <c r="O43" s="141"/>
      <c r="P43" s="141"/>
    </row>
    <row r="44" spans="1:16" ht="12.75">
      <c r="A44" s="121" t="s">
        <v>364</v>
      </c>
      <c r="B44" s="121"/>
      <c r="C44" s="121"/>
      <c r="D44" s="121"/>
      <c r="E44" s="121"/>
      <c r="F44" s="121"/>
      <c r="G44" s="197"/>
      <c r="H44" s="197"/>
      <c r="I44" s="121"/>
      <c r="J44" s="121"/>
      <c r="K44" s="121"/>
      <c r="L44" s="121"/>
      <c r="M44" s="141"/>
      <c r="N44" s="141"/>
      <c r="O44" s="141"/>
      <c r="P44" s="141"/>
    </row>
    <row r="45" spans="1:16" ht="12.75">
      <c r="A45" s="121" t="s">
        <v>208</v>
      </c>
      <c r="B45" s="121"/>
      <c r="C45" s="121"/>
      <c r="D45" s="121"/>
      <c r="E45" s="121"/>
      <c r="F45" s="121"/>
      <c r="G45" s="197"/>
      <c r="H45" s="197"/>
      <c r="I45" s="121"/>
      <c r="J45" s="121"/>
      <c r="K45" s="121"/>
      <c r="L45" s="121"/>
      <c r="M45" s="141"/>
      <c r="N45" s="141"/>
      <c r="O45" s="141"/>
      <c r="P45" s="141"/>
    </row>
    <row r="46" spans="1:16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21"/>
      <c r="L46" s="121"/>
      <c r="M46" s="141"/>
      <c r="N46" s="141"/>
      <c r="O46" s="141"/>
      <c r="P46" s="141"/>
    </row>
    <row r="47" spans="1:14" ht="12.75">
      <c r="A47" s="121"/>
      <c r="B47" s="121"/>
      <c r="C47" s="121"/>
      <c r="D47" s="121"/>
      <c r="E47" s="121"/>
      <c r="F47" s="121"/>
      <c r="G47" s="197"/>
      <c r="H47" s="197"/>
      <c r="I47" s="121"/>
      <c r="J47" s="121"/>
      <c r="K47" s="121"/>
      <c r="L47" s="121"/>
      <c r="M47" s="141"/>
      <c r="N47" s="141"/>
    </row>
    <row r="48" spans="1:14" ht="12.75">
      <c r="A48" s="121"/>
      <c r="B48" s="121"/>
      <c r="C48" s="121"/>
      <c r="D48" s="121"/>
      <c r="E48" s="121"/>
      <c r="F48" s="121"/>
      <c r="G48" s="197"/>
      <c r="H48" s="197"/>
      <c r="I48" s="121"/>
      <c r="J48" s="121"/>
      <c r="K48" s="121"/>
      <c r="L48" s="121"/>
      <c r="M48" s="141"/>
      <c r="N48" s="141"/>
    </row>
    <row r="50" spans="1:12" ht="12.75">
      <c r="A50" s="119"/>
      <c r="B50" s="119"/>
      <c r="C50" s="119"/>
      <c r="D50" s="119"/>
      <c r="E50" s="119"/>
      <c r="F50" s="119"/>
      <c r="G50" s="133"/>
      <c r="H50" s="133"/>
      <c r="I50" s="133"/>
      <c r="J50" s="133"/>
      <c r="K50" s="119"/>
      <c r="L50" s="119"/>
    </row>
    <row r="52" spans="1:4" ht="12.75">
      <c r="A52" s="119" t="s">
        <v>298</v>
      </c>
      <c r="B52" s="128"/>
      <c r="C52" s="128"/>
      <c r="D52" s="128"/>
    </row>
    <row r="53" spans="11:12" ht="12.75">
      <c r="K53" s="133" t="s">
        <v>70</v>
      </c>
      <c r="L53" s="13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7"/>
  <sheetViews>
    <sheetView zoomScalePageLayoutView="0" workbookViewId="0" topLeftCell="A1">
      <selection activeCell="R33" sqref="R33"/>
    </sheetView>
  </sheetViews>
  <sheetFormatPr defaultColWidth="9.140625" defaultRowHeight="12.75"/>
  <cols>
    <col min="3" max="3" width="9.421875" style="0" bestFit="1" customWidth="1"/>
    <col min="4" max="4" width="11.00390625" style="0" bestFit="1" customWidth="1"/>
    <col min="5" max="5" width="7.7109375" style="0" customWidth="1"/>
    <col min="6" max="6" width="11.7109375" style="0" customWidth="1"/>
    <col min="7" max="7" width="11.140625" style="0" customWidth="1"/>
    <col min="8" max="8" width="11.57421875" style="0" customWidth="1"/>
    <col min="9" max="9" width="10.57421875" style="0" customWidth="1"/>
    <col min="10" max="10" width="11.140625" style="0" customWidth="1"/>
    <col min="11" max="11" width="10.8515625" style="0" customWidth="1"/>
    <col min="12" max="12" width="11.421875" style="0" customWidth="1"/>
    <col min="13" max="13" width="9.8515625" style="0" customWidth="1"/>
    <col min="14" max="14" width="9.7109375" style="0" customWidth="1"/>
    <col min="15" max="15" width="10.8515625" style="0" customWidth="1"/>
    <col min="16" max="16" width="9.140625" style="0" customWidth="1"/>
    <col min="17" max="17" width="8.8515625" style="0" customWidth="1"/>
    <col min="19" max="19" width="17.00390625" style="0" customWidth="1"/>
    <col min="21" max="21" width="12.421875" style="0" bestFit="1" customWidth="1"/>
  </cols>
  <sheetData>
    <row r="2" spans="1:17" ht="12.75">
      <c r="A2" s="142" t="s">
        <v>292</v>
      </c>
      <c r="B2" s="131"/>
      <c r="C2" s="131"/>
      <c r="D2" s="131"/>
      <c r="E2" s="132"/>
      <c r="F2" s="132"/>
      <c r="G2" s="132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25" ht="12.75">
      <c r="A3" s="143"/>
      <c r="B3" s="143"/>
      <c r="C3" s="143"/>
      <c r="D3" s="143"/>
      <c r="E3" s="132"/>
      <c r="F3" s="132"/>
      <c r="G3" s="132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4"/>
      <c r="S3" s="4"/>
      <c r="T3" s="4"/>
      <c r="U3" s="4"/>
      <c r="V3" s="4"/>
      <c r="W3" s="4"/>
      <c r="X3" s="4"/>
      <c r="Y3" s="4"/>
    </row>
    <row r="4" spans="1:25" ht="12.75">
      <c r="A4" s="143"/>
      <c r="B4" s="143"/>
      <c r="C4" s="143"/>
      <c r="D4" s="143"/>
      <c r="E4" s="144"/>
      <c r="F4" s="144"/>
      <c r="G4" s="144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4"/>
      <c r="W4" s="4"/>
      <c r="X4" s="4"/>
      <c r="Y4" s="4"/>
    </row>
    <row r="5" spans="4:25" ht="12.75">
      <c r="D5" s="131"/>
      <c r="E5" s="132"/>
      <c r="F5" s="144"/>
      <c r="G5" s="144"/>
      <c r="H5" s="145"/>
      <c r="I5" s="145"/>
      <c r="J5" s="145"/>
      <c r="K5" s="145"/>
      <c r="L5" s="145"/>
      <c r="M5" s="145"/>
      <c r="N5" s="258"/>
      <c r="O5" s="258"/>
      <c r="P5" s="262"/>
      <c r="Q5" s="262"/>
      <c r="R5" s="119"/>
      <c r="S5" s="119"/>
      <c r="T5" s="119"/>
      <c r="U5" s="119"/>
      <c r="V5" s="135"/>
      <c r="W5" s="135"/>
      <c r="X5" s="135"/>
      <c r="Y5" s="135"/>
    </row>
    <row r="6" spans="1:25" ht="12.75">
      <c r="A6" s="131" t="s">
        <v>71</v>
      </c>
      <c r="B6" s="131"/>
      <c r="C6" s="143">
        <v>206</v>
      </c>
      <c r="D6" s="131"/>
      <c r="E6" s="132"/>
      <c r="F6" s="132"/>
      <c r="G6" s="132"/>
      <c r="H6" s="131"/>
      <c r="I6" s="131"/>
      <c r="J6" s="131"/>
      <c r="K6" s="131"/>
      <c r="L6" s="131"/>
      <c r="M6" s="131"/>
      <c r="N6" s="81"/>
      <c r="O6" s="81"/>
      <c r="P6" s="262"/>
      <c r="Q6" s="262"/>
      <c r="R6" s="119"/>
      <c r="S6" s="119"/>
      <c r="T6" s="119"/>
      <c r="U6" s="119"/>
      <c r="V6" s="135"/>
      <c r="W6" s="135"/>
      <c r="X6" s="135"/>
      <c r="Y6" s="135"/>
    </row>
    <row r="7" spans="1:25" ht="14.25" thickBot="1">
      <c r="A7" s="131" t="s">
        <v>74</v>
      </c>
      <c r="B7" s="131"/>
      <c r="C7" s="143" t="s">
        <v>75</v>
      </c>
      <c r="L7" s="567"/>
      <c r="M7" s="567"/>
      <c r="N7" s="567"/>
      <c r="O7" s="567"/>
      <c r="P7" s="567"/>
      <c r="S7" s="119"/>
      <c r="T7" s="119"/>
      <c r="U7" s="119"/>
      <c r="V7" s="135"/>
      <c r="W7" s="135"/>
      <c r="X7" s="135"/>
      <c r="Y7" s="135"/>
    </row>
    <row r="8" spans="1:25" ht="33.75" customHeight="1">
      <c r="A8" s="757"/>
      <c r="B8" s="758"/>
      <c r="C8" s="758"/>
      <c r="D8" s="758"/>
      <c r="E8" s="759"/>
      <c r="F8" s="859" t="s">
        <v>73</v>
      </c>
      <c r="G8" s="861" t="s">
        <v>366</v>
      </c>
      <c r="H8" s="863" t="s">
        <v>282</v>
      </c>
      <c r="I8" s="855" t="s">
        <v>367</v>
      </c>
      <c r="J8" s="863" t="s">
        <v>398</v>
      </c>
      <c r="K8" s="855" t="s">
        <v>399</v>
      </c>
      <c r="L8" s="853" t="s">
        <v>284</v>
      </c>
      <c r="M8" s="851" t="s">
        <v>368</v>
      </c>
      <c r="N8" s="867" t="s">
        <v>283</v>
      </c>
      <c r="O8" s="865" t="s">
        <v>369</v>
      </c>
      <c r="P8" s="859" t="s">
        <v>305</v>
      </c>
      <c r="Q8" s="855" t="s">
        <v>370</v>
      </c>
      <c r="R8" s="857" t="s">
        <v>342</v>
      </c>
      <c r="S8" s="119"/>
      <c r="T8" s="119"/>
      <c r="U8" s="119"/>
      <c r="V8" s="135"/>
      <c r="W8" s="135"/>
      <c r="X8" s="135"/>
      <c r="Y8" s="135"/>
    </row>
    <row r="9" spans="1:25" ht="12.75">
      <c r="A9" s="760"/>
      <c r="B9" s="151"/>
      <c r="C9" s="151" t="s">
        <v>76</v>
      </c>
      <c r="D9" s="151" t="s">
        <v>77</v>
      </c>
      <c r="E9" s="296" t="s">
        <v>72</v>
      </c>
      <c r="F9" s="860"/>
      <c r="G9" s="862"/>
      <c r="H9" s="864"/>
      <c r="I9" s="856"/>
      <c r="J9" s="864"/>
      <c r="K9" s="856"/>
      <c r="L9" s="854"/>
      <c r="M9" s="852"/>
      <c r="N9" s="868"/>
      <c r="O9" s="866"/>
      <c r="P9" s="860"/>
      <c r="Q9" s="856"/>
      <c r="R9" s="858"/>
      <c r="S9" s="119"/>
      <c r="T9" s="119"/>
      <c r="U9" s="119"/>
      <c r="V9" s="135"/>
      <c r="W9" s="135"/>
      <c r="X9" s="135"/>
      <c r="Y9" s="135"/>
    </row>
    <row r="10" spans="1:25" ht="12.75">
      <c r="A10" s="761" t="s">
        <v>78</v>
      </c>
      <c r="B10" s="297"/>
      <c r="C10" s="262"/>
      <c r="D10" s="572"/>
      <c r="E10" s="785"/>
      <c r="F10" s="568"/>
      <c r="G10" s="569"/>
      <c r="H10" s="293"/>
      <c r="I10" s="571"/>
      <c r="J10" s="293"/>
      <c r="K10" s="574"/>
      <c r="L10" s="146"/>
      <c r="M10" s="578"/>
      <c r="N10" s="146"/>
      <c r="O10" s="578"/>
      <c r="P10" s="146"/>
      <c r="Q10" s="582"/>
      <c r="R10" s="791"/>
      <c r="S10" s="119"/>
      <c r="T10" s="119"/>
      <c r="U10" s="193"/>
      <c r="V10" s="135"/>
      <c r="W10" s="135"/>
      <c r="X10" s="135"/>
      <c r="Y10" s="135"/>
    </row>
    <row r="11" spans="1:25" ht="12.75">
      <c r="A11" s="762"/>
      <c r="B11" s="262"/>
      <c r="C11" s="262" t="s">
        <v>405</v>
      </c>
      <c r="D11" s="786">
        <v>173810</v>
      </c>
      <c r="E11" s="785">
        <v>12</v>
      </c>
      <c r="F11" s="147">
        <f>D11*E11</f>
        <v>2085720</v>
      </c>
      <c r="G11" s="570">
        <f>F11/R11</f>
        <v>276822.61596655386</v>
      </c>
      <c r="H11" s="146"/>
      <c r="I11" s="571"/>
      <c r="J11" s="146"/>
      <c r="K11" s="574"/>
      <c r="L11" s="146"/>
      <c r="M11" s="578"/>
      <c r="N11" s="146"/>
      <c r="O11" s="578"/>
      <c r="P11" s="146"/>
      <c r="Q11" s="571"/>
      <c r="R11" s="890">
        <v>7.5345</v>
      </c>
      <c r="S11" s="119"/>
      <c r="T11" s="119"/>
      <c r="U11" s="119"/>
      <c r="V11" s="135"/>
      <c r="W11" s="135"/>
      <c r="X11" s="135"/>
      <c r="Y11" s="135"/>
    </row>
    <row r="12" spans="1:25" ht="12.75">
      <c r="A12" s="762"/>
      <c r="B12" s="262"/>
      <c r="C12" s="262"/>
      <c r="D12" s="786"/>
      <c r="E12" s="785"/>
      <c r="F12" s="147">
        <f>D12*E12</f>
        <v>0</v>
      </c>
      <c r="G12" s="570"/>
      <c r="H12" s="146"/>
      <c r="I12" s="571"/>
      <c r="J12" s="146"/>
      <c r="K12" s="574"/>
      <c r="L12" s="146"/>
      <c r="M12" s="578"/>
      <c r="N12" s="146"/>
      <c r="O12" s="578"/>
      <c r="P12" s="146"/>
      <c r="Q12" s="571"/>
      <c r="R12" s="890"/>
      <c r="S12" s="119"/>
      <c r="T12" s="119"/>
      <c r="U12" s="119"/>
      <c r="V12" s="135"/>
      <c r="W12" s="135"/>
      <c r="X12" s="135"/>
      <c r="Y12" s="135"/>
    </row>
    <row r="13" spans="1:25" ht="12.75">
      <c r="A13" s="762" t="s">
        <v>79</v>
      </c>
      <c r="B13" s="262"/>
      <c r="C13" s="262"/>
      <c r="D13" s="572"/>
      <c r="E13" s="785"/>
      <c r="F13" s="147">
        <v>1316080</v>
      </c>
      <c r="G13" s="570">
        <f aca="true" t="shared" si="0" ref="G13:G33">F13/R13</f>
        <v>174673.83369832105</v>
      </c>
      <c r="H13" s="146"/>
      <c r="I13" s="571"/>
      <c r="J13" s="146"/>
      <c r="K13" s="572"/>
      <c r="L13" s="288"/>
      <c r="M13" s="571"/>
      <c r="N13" s="146"/>
      <c r="O13" s="578"/>
      <c r="P13" s="146"/>
      <c r="Q13" s="571"/>
      <c r="R13" s="890">
        <v>7.5345</v>
      </c>
      <c r="S13" s="119"/>
      <c r="T13" s="119"/>
      <c r="U13" s="119"/>
      <c r="V13" s="135"/>
      <c r="W13" s="135"/>
      <c r="X13" s="135"/>
      <c r="Y13" s="135"/>
    </row>
    <row r="14" spans="1:25" ht="12.75">
      <c r="A14" s="762"/>
      <c r="B14" s="262"/>
      <c r="C14" s="262"/>
      <c r="D14" s="572"/>
      <c r="E14" s="785"/>
      <c r="F14" s="147">
        <v>0</v>
      </c>
      <c r="G14" s="570"/>
      <c r="H14" s="146"/>
      <c r="I14" s="571"/>
      <c r="J14" s="146"/>
      <c r="K14" s="572"/>
      <c r="L14" s="288"/>
      <c r="M14" s="571"/>
      <c r="N14" s="288"/>
      <c r="O14" s="571"/>
      <c r="P14" s="146"/>
      <c r="Q14" s="571"/>
      <c r="R14" s="890"/>
      <c r="S14" s="119"/>
      <c r="T14" s="119"/>
      <c r="U14" s="119"/>
      <c r="V14" s="135"/>
      <c r="W14" s="135"/>
      <c r="X14" s="135"/>
      <c r="Y14" s="135"/>
    </row>
    <row r="15" spans="1:25" ht="12.75">
      <c r="A15" s="762" t="s">
        <v>218</v>
      </c>
      <c r="B15" s="262"/>
      <c r="C15" s="262"/>
      <c r="D15" s="572"/>
      <c r="E15" s="785"/>
      <c r="F15" s="147">
        <v>53000</v>
      </c>
      <c r="G15" s="570">
        <f t="shared" si="0"/>
        <v>7034.308845975181</v>
      </c>
      <c r="H15" s="146"/>
      <c r="I15" s="571"/>
      <c r="J15" s="146"/>
      <c r="K15" s="572"/>
      <c r="L15" s="288"/>
      <c r="M15" s="571"/>
      <c r="N15" s="288"/>
      <c r="O15" s="571"/>
      <c r="P15" s="146"/>
      <c r="Q15" s="571"/>
      <c r="R15" s="890">
        <v>7.5345</v>
      </c>
      <c r="S15" s="119"/>
      <c r="T15" s="119"/>
      <c r="U15" s="119"/>
      <c r="V15" s="135"/>
      <c r="W15" s="135"/>
      <c r="X15" s="135"/>
      <c r="Y15" s="135"/>
    </row>
    <row r="16" spans="1:25" ht="12.75">
      <c r="A16" s="762" t="s">
        <v>80</v>
      </c>
      <c r="B16" s="262"/>
      <c r="C16" s="262"/>
      <c r="D16" s="572"/>
      <c r="E16" s="785"/>
      <c r="F16" s="147">
        <v>297000</v>
      </c>
      <c r="G16" s="570">
        <f t="shared" si="0"/>
        <v>39418.67409914394</v>
      </c>
      <c r="H16" s="146"/>
      <c r="I16" s="572"/>
      <c r="J16" s="146"/>
      <c r="K16" s="572"/>
      <c r="L16" s="288"/>
      <c r="M16" s="571"/>
      <c r="N16" s="288"/>
      <c r="O16" s="571"/>
      <c r="P16" s="146"/>
      <c r="Q16" s="571"/>
      <c r="R16" s="890">
        <v>7.5345</v>
      </c>
      <c r="S16" s="119"/>
      <c r="T16" s="119"/>
      <c r="U16" s="119"/>
      <c r="V16" s="135"/>
      <c r="W16" s="135"/>
      <c r="X16" s="135"/>
      <c r="Y16" s="135"/>
    </row>
    <row r="17" spans="1:25" ht="12.75">
      <c r="A17" s="762" t="s">
        <v>311</v>
      </c>
      <c r="B17" s="262"/>
      <c r="C17" s="262"/>
      <c r="D17" s="572"/>
      <c r="E17" s="785"/>
      <c r="F17" s="147">
        <v>148200</v>
      </c>
      <c r="G17" s="570">
        <f t="shared" si="0"/>
        <v>19669.52020704758</v>
      </c>
      <c r="H17" s="146"/>
      <c r="I17" s="572"/>
      <c r="J17" s="146"/>
      <c r="K17" s="572"/>
      <c r="L17" s="288"/>
      <c r="M17" s="571"/>
      <c r="N17" s="288"/>
      <c r="O17" s="571"/>
      <c r="P17" s="146"/>
      <c r="Q17" s="571"/>
      <c r="R17" s="890">
        <v>7.5345</v>
      </c>
      <c r="S17" s="119"/>
      <c r="T17" s="119"/>
      <c r="U17" s="119"/>
      <c r="V17" s="135"/>
      <c r="W17" s="135"/>
      <c r="X17" s="135"/>
      <c r="Y17" s="135"/>
    </row>
    <row r="18" spans="1:25" ht="12.75">
      <c r="A18" s="762"/>
      <c r="B18" s="262"/>
      <c r="C18" s="289"/>
      <c r="D18" s="787"/>
      <c r="E18" s="785"/>
      <c r="F18" s="147"/>
      <c r="G18" s="570"/>
      <c r="H18" s="146"/>
      <c r="I18" s="572"/>
      <c r="J18" s="146"/>
      <c r="K18" s="572"/>
      <c r="L18" s="288"/>
      <c r="M18" s="571"/>
      <c r="N18" s="288"/>
      <c r="O18" s="571"/>
      <c r="P18" s="146"/>
      <c r="Q18" s="571"/>
      <c r="R18" s="890"/>
      <c r="S18" s="119"/>
      <c r="T18" s="119"/>
      <c r="U18" s="119"/>
      <c r="V18" s="135"/>
      <c r="W18" s="135"/>
      <c r="X18" s="135"/>
      <c r="Y18" s="135"/>
    </row>
    <row r="19" spans="1:25" ht="12.75">
      <c r="A19" s="761" t="s">
        <v>81</v>
      </c>
      <c r="B19" s="297"/>
      <c r="C19" s="262"/>
      <c r="D19" s="573"/>
      <c r="E19" s="785"/>
      <c r="F19" s="147"/>
      <c r="G19" s="570"/>
      <c r="H19" s="146"/>
      <c r="I19" s="572"/>
      <c r="J19" s="146"/>
      <c r="K19" s="572"/>
      <c r="L19" s="288"/>
      <c r="M19" s="571"/>
      <c r="N19" s="288"/>
      <c r="O19" s="571"/>
      <c r="P19" s="146"/>
      <c r="Q19" s="571"/>
      <c r="R19" s="890"/>
      <c r="S19" s="119"/>
      <c r="T19" s="119"/>
      <c r="U19" s="119"/>
      <c r="V19" s="135"/>
      <c r="W19" s="135"/>
      <c r="X19" s="135"/>
      <c r="Y19" s="135"/>
    </row>
    <row r="20" spans="1:25" ht="12.75">
      <c r="A20" s="762"/>
      <c r="B20" s="262"/>
      <c r="C20" s="262" t="s">
        <v>404</v>
      </c>
      <c r="D20" s="573">
        <v>93590</v>
      </c>
      <c r="E20" s="785">
        <v>11</v>
      </c>
      <c r="F20" s="147"/>
      <c r="G20" s="570">
        <f t="shared" si="0"/>
        <v>0</v>
      </c>
      <c r="H20" s="148">
        <f>D20*E20</f>
        <v>1029490</v>
      </c>
      <c r="I20" s="573">
        <f>H20/R20</f>
        <v>136636.80403477338</v>
      </c>
      <c r="J20" s="146"/>
      <c r="K20" s="572"/>
      <c r="L20" s="288"/>
      <c r="M20" s="571"/>
      <c r="N20" s="288"/>
      <c r="O20" s="571"/>
      <c r="P20" s="146"/>
      <c r="Q20" s="571"/>
      <c r="R20" s="890">
        <v>7.5345</v>
      </c>
      <c r="S20" s="119"/>
      <c r="T20" s="119"/>
      <c r="U20" s="119"/>
      <c r="V20" s="135"/>
      <c r="W20" s="135"/>
      <c r="X20" s="135"/>
      <c r="Y20" s="135"/>
    </row>
    <row r="21" spans="1:25" ht="12.75">
      <c r="A21" s="762"/>
      <c r="B21" s="262"/>
      <c r="C21" s="262" t="s">
        <v>304</v>
      </c>
      <c r="D21" s="573">
        <v>13732.5</v>
      </c>
      <c r="E21" s="785">
        <v>11</v>
      </c>
      <c r="F21" s="149"/>
      <c r="G21" s="570">
        <f t="shared" si="0"/>
        <v>0</v>
      </c>
      <c r="H21" s="148">
        <f>D21*E21</f>
        <v>151057.5</v>
      </c>
      <c r="I21" s="573">
        <f aca="true" t="shared" si="1" ref="I21:I33">H21/R21</f>
        <v>20048.775632092373</v>
      </c>
      <c r="J21" s="146"/>
      <c r="K21" s="572"/>
      <c r="L21" s="288"/>
      <c r="M21" s="571"/>
      <c r="N21" s="288"/>
      <c r="O21" s="571"/>
      <c r="P21" s="146"/>
      <c r="Q21" s="571"/>
      <c r="R21" s="890">
        <v>7.5345</v>
      </c>
      <c r="S21" s="119"/>
      <c r="T21" s="119"/>
      <c r="U21" s="119"/>
      <c r="V21" s="135"/>
      <c r="W21" s="135"/>
      <c r="X21" s="135"/>
      <c r="Y21" s="135"/>
    </row>
    <row r="22" spans="1:25" ht="12.75">
      <c r="A22" s="761" t="s">
        <v>82</v>
      </c>
      <c r="B22" s="262"/>
      <c r="C22" s="262"/>
      <c r="D22" s="573"/>
      <c r="E22" s="785"/>
      <c r="F22" s="149"/>
      <c r="G22" s="570">
        <f t="shared" si="0"/>
        <v>0</v>
      </c>
      <c r="H22" s="146"/>
      <c r="I22" s="573">
        <f t="shared" si="1"/>
        <v>0</v>
      </c>
      <c r="J22" s="150"/>
      <c r="K22" s="575"/>
      <c r="L22" s="291">
        <v>36830</v>
      </c>
      <c r="M22" s="579">
        <f>L22/R22</f>
        <v>4888.181033910677</v>
      </c>
      <c r="N22" s="291"/>
      <c r="O22" s="579"/>
      <c r="P22" s="150"/>
      <c r="Q22" s="579"/>
      <c r="R22" s="890">
        <v>7.5345</v>
      </c>
      <c r="S22" s="119"/>
      <c r="T22" s="119"/>
      <c r="U22" s="119"/>
      <c r="V22" s="135"/>
      <c r="W22" s="135"/>
      <c r="X22" s="135"/>
      <c r="Y22" s="135"/>
    </row>
    <row r="23" spans="1:25" ht="12.75">
      <c r="A23" s="763" t="s">
        <v>285</v>
      </c>
      <c r="D23" s="576"/>
      <c r="E23" s="788"/>
      <c r="F23" s="191"/>
      <c r="G23" s="570"/>
      <c r="H23" s="191"/>
      <c r="I23" s="573"/>
      <c r="J23" s="191"/>
      <c r="K23" s="576"/>
      <c r="L23" s="201"/>
      <c r="M23" s="579"/>
      <c r="N23" s="201"/>
      <c r="O23" s="580"/>
      <c r="P23" s="191"/>
      <c r="Q23" s="580"/>
      <c r="R23" s="890"/>
      <c r="S23" s="119"/>
      <c r="T23" s="119"/>
      <c r="U23" s="119"/>
      <c r="V23" s="135"/>
      <c r="W23" s="135"/>
      <c r="X23" s="135"/>
      <c r="Y23" s="135"/>
    </row>
    <row r="24" spans="1:25" ht="12.75">
      <c r="A24" s="764"/>
      <c r="B24" s="268"/>
      <c r="C24" s="262"/>
      <c r="D24" s="573"/>
      <c r="E24" s="785"/>
      <c r="F24" s="147"/>
      <c r="G24" s="570"/>
      <c r="H24" s="148"/>
      <c r="I24" s="573"/>
      <c r="J24" s="148">
        <v>0</v>
      </c>
      <c r="K24" s="573"/>
      <c r="L24" s="292"/>
      <c r="M24" s="579"/>
      <c r="N24" s="291"/>
      <c r="O24" s="579"/>
      <c r="P24" s="150"/>
      <c r="Q24" s="579"/>
      <c r="R24" s="890"/>
      <c r="S24" s="134"/>
      <c r="T24" s="134"/>
      <c r="U24" s="134"/>
      <c r="V24" s="135"/>
      <c r="W24" s="135"/>
      <c r="X24" s="135"/>
      <c r="Y24" s="135"/>
    </row>
    <row r="25" spans="1:25" ht="12.75">
      <c r="A25" s="764" t="s">
        <v>266</v>
      </c>
      <c r="B25" s="81" t="s">
        <v>283</v>
      </c>
      <c r="C25" s="81"/>
      <c r="D25" s="640"/>
      <c r="E25" s="641"/>
      <c r="F25" s="147"/>
      <c r="G25" s="570">
        <f t="shared" si="0"/>
        <v>0</v>
      </c>
      <c r="H25" s="148"/>
      <c r="I25" s="573">
        <f t="shared" si="1"/>
        <v>0</v>
      </c>
      <c r="J25" s="148"/>
      <c r="K25" s="573"/>
      <c r="L25" s="292"/>
      <c r="M25" s="579"/>
      <c r="N25" s="292">
        <v>445459</v>
      </c>
      <c r="O25" s="581">
        <f>N25/R25</f>
        <v>59122.5695135709</v>
      </c>
      <c r="P25" s="263"/>
      <c r="Q25" s="581"/>
      <c r="R25" s="890">
        <v>7.5345</v>
      </c>
      <c r="S25" s="119"/>
      <c r="T25" s="119"/>
      <c r="U25" s="119"/>
      <c r="V25" s="135"/>
      <c r="W25" s="135"/>
      <c r="X25" s="135"/>
      <c r="Y25" s="135"/>
    </row>
    <row r="26" spans="1:25" ht="12.75">
      <c r="A26" s="762"/>
      <c r="B26" s="262"/>
      <c r="C26" s="262"/>
      <c r="D26" s="573"/>
      <c r="E26" s="785"/>
      <c r="F26" s="147"/>
      <c r="G26" s="570"/>
      <c r="H26" s="148"/>
      <c r="I26" s="573"/>
      <c r="J26" s="148">
        <v>0</v>
      </c>
      <c r="K26" s="573"/>
      <c r="L26" s="292"/>
      <c r="M26" s="579"/>
      <c r="N26" s="263"/>
      <c r="O26" s="581"/>
      <c r="P26" s="263"/>
      <c r="Q26" s="581"/>
      <c r="R26" s="890"/>
      <c r="S26" s="119"/>
      <c r="T26" s="119"/>
      <c r="U26" s="119"/>
      <c r="V26" s="135"/>
      <c r="W26" s="135"/>
      <c r="X26" s="135"/>
      <c r="Y26" s="135"/>
    </row>
    <row r="27" spans="1:25" ht="12.75">
      <c r="A27" s="762" t="s">
        <v>286</v>
      </c>
      <c r="B27" s="262"/>
      <c r="C27" s="262"/>
      <c r="D27" s="575">
        <v>1820</v>
      </c>
      <c r="E27" s="785">
        <v>12</v>
      </c>
      <c r="F27" s="147"/>
      <c r="G27" s="570">
        <f t="shared" si="0"/>
        <v>0</v>
      </c>
      <c r="H27" s="146"/>
      <c r="I27" s="573">
        <f t="shared" si="1"/>
        <v>0</v>
      </c>
      <c r="J27" s="191"/>
      <c r="K27" s="576"/>
      <c r="L27" s="148"/>
      <c r="M27" s="579"/>
      <c r="N27" s="148"/>
      <c r="O27" s="581"/>
      <c r="P27" s="148">
        <v>21840</v>
      </c>
      <c r="Q27" s="583">
        <f>P27/R27</f>
        <v>2898.666135775433</v>
      </c>
      <c r="R27" s="890">
        <v>7.5345</v>
      </c>
      <c r="S27" s="119"/>
      <c r="T27" s="119"/>
      <c r="U27" s="119"/>
      <c r="V27" s="135"/>
      <c r="W27" s="135"/>
      <c r="X27" s="135"/>
      <c r="Y27" s="135"/>
    </row>
    <row r="28" spans="1:25" ht="12.75">
      <c r="A28" s="762" t="s">
        <v>83</v>
      </c>
      <c r="B28" s="262"/>
      <c r="C28" s="289" t="s">
        <v>403</v>
      </c>
      <c r="D28" s="573">
        <v>15450</v>
      </c>
      <c r="E28" s="785">
        <v>10</v>
      </c>
      <c r="F28" s="147">
        <v>0</v>
      </c>
      <c r="G28" s="570">
        <f t="shared" si="0"/>
        <v>0</v>
      </c>
      <c r="H28" s="148"/>
      <c r="I28" s="573">
        <f t="shared" si="1"/>
        <v>0</v>
      </c>
      <c r="J28" s="148">
        <v>154500</v>
      </c>
      <c r="K28" s="577">
        <f>J28/R28</f>
        <v>20505.673900059723</v>
      </c>
      <c r="L28" s="148"/>
      <c r="M28" s="579"/>
      <c r="N28" s="148"/>
      <c r="O28" s="581"/>
      <c r="P28" s="148"/>
      <c r="Q28" s="583">
        <f aca="true" t="shared" si="2" ref="Q28:Q33">P28/R28</f>
        <v>0</v>
      </c>
      <c r="R28" s="890">
        <v>7.5345</v>
      </c>
      <c r="S28" s="119"/>
      <c r="T28" s="119"/>
      <c r="U28" s="119"/>
      <c r="V28" s="135"/>
      <c r="W28" s="135"/>
      <c r="X28" s="135"/>
      <c r="Y28" s="135"/>
    </row>
    <row r="29" spans="1:25" ht="12.75">
      <c r="A29" s="762" t="s">
        <v>84</v>
      </c>
      <c r="B29" s="262"/>
      <c r="C29" s="289" t="s">
        <v>270</v>
      </c>
      <c r="D29" s="573">
        <v>1000</v>
      </c>
      <c r="E29" s="785">
        <v>8</v>
      </c>
      <c r="F29" s="147">
        <v>0</v>
      </c>
      <c r="G29" s="570">
        <f t="shared" si="0"/>
        <v>0</v>
      </c>
      <c r="H29" s="148"/>
      <c r="I29" s="573">
        <f t="shared" si="1"/>
        <v>0</v>
      </c>
      <c r="J29" s="148">
        <v>8000</v>
      </c>
      <c r="K29" s="577">
        <f>J29/R29</f>
        <v>1061.7824673170085</v>
      </c>
      <c r="L29" s="148"/>
      <c r="M29" s="579"/>
      <c r="N29" s="148"/>
      <c r="O29" s="581"/>
      <c r="P29" s="148"/>
      <c r="Q29" s="583">
        <f t="shared" si="2"/>
        <v>0</v>
      </c>
      <c r="R29" s="890">
        <v>7.5345</v>
      </c>
      <c r="S29" s="119"/>
      <c r="T29" s="119"/>
      <c r="U29" s="260"/>
      <c r="V29" s="135"/>
      <c r="W29" s="135"/>
      <c r="X29" s="135"/>
      <c r="Y29" s="135"/>
    </row>
    <row r="30" spans="1:25" ht="12.75">
      <c r="A30" s="765" t="s">
        <v>268</v>
      </c>
      <c r="C30" s="289" t="s">
        <v>267</v>
      </c>
      <c r="D30" s="573">
        <v>3000</v>
      </c>
      <c r="E30" s="785">
        <v>4</v>
      </c>
      <c r="F30" s="191"/>
      <c r="G30" s="570">
        <f t="shared" si="0"/>
        <v>0</v>
      </c>
      <c r="H30" s="191"/>
      <c r="I30" s="573">
        <f t="shared" si="1"/>
        <v>0</v>
      </c>
      <c r="J30" s="261">
        <v>12000</v>
      </c>
      <c r="K30" s="577">
        <f>J30/R30</f>
        <v>1592.6737009755125</v>
      </c>
      <c r="L30" s="191"/>
      <c r="M30" s="579"/>
      <c r="N30" s="191"/>
      <c r="O30" s="581"/>
      <c r="P30" s="191"/>
      <c r="Q30" s="583">
        <f t="shared" si="2"/>
        <v>0</v>
      </c>
      <c r="R30" s="890">
        <v>7.5345</v>
      </c>
      <c r="S30" s="119"/>
      <c r="T30" s="119"/>
      <c r="U30" s="119"/>
      <c r="V30" s="135"/>
      <c r="W30" s="135"/>
      <c r="X30" s="135"/>
      <c r="Y30" s="135"/>
    </row>
    <row r="31" spans="1:25" ht="12.75">
      <c r="A31" s="762" t="s">
        <v>85</v>
      </c>
      <c r="B31" s="262"/>
      <c r="C31" s="289" t="s">
        <v>269</v>
      </c>
      <c r="D31" s="789">
        <v>1600</v>
      </c>
      <c r="E31" s="790">
        <v>6</v>
      </c>
      <c r="F31" s="191"/>
      <c r="G31" s="570">
        <f t="shared" si="0"/>
        <v>0</v>
      </c>
      <c r="H31" s="191"/>
      <c r="I31" s="573">
        <f t="shared" si="1"/>
        <v>0</v>
      </c>
      <c r="J31" s="261">
        <v>9600</v>
      </c>
      <c r="K31" s="577">
        <f>J31/R31</f>
        <v>1274.1389607804101</v>
      </c>
      <c r="L31" s="191"/>
      <c r="M31" s="579"/>
      <c r="N31" s="191"/>
      <c r="O31" s="581"/>
      <c r="P31" s="191"/>
      <c r="Q31" s="583">
        <f t="shared" si="2"/>
        <v>0</v>
      </c>
      <c r="R31" s="890">
        <v>7.5345</v>
      </c>
      <c r="S31" s="119"/>
      <c r="T31" s="119"/>
      <c r="U31" s="119"/>
      <c r="V31" s="135"/>
      <c r="W31" s="135"/>
      <c r="X31" s="135"/>
      <c r="Y31" s="135"/>
    </row>
    <row r="32" spans="1:25" ht="12.75">
      <c r="A32" s="762"/>
      <c r="B32" s="262"/>
      <c r="C32" s="289"/>
      <c r="D32" s="290"/>
      <c r="E32" s="149"/>
      <c r="F32" s="793">
        <v>0</v>
      </c>
      <c r="G32" s="570"/>
      <c r="H32" s="794"/>
      <c r="I32" s="573"/>
      <c r="J32" s="148">
        <v>0</v>
      </c>
      <c r="K32" s="577"/>
      <c r="L32" s="148"/>
      <c r="M32" s="579"/>
      <c r="N32" s="148"/>
      <c r="O32" s="581"/>
      <c r="P32" s="148"/>
      <c r="Q32" s="583"/>
      <c r="R32" s="890"/>
      <c r="S32" s="119"/>
      <c r="T32" s="119"/>
      <c r="U32" s="119"/>
      <c r="V32" s="135"/>
      <c r="W32" s="135"/>
      <c r="X32" s="135"/>
      <c r="Y32" s="135"/>
    </row>
    <row r="33" spans="1:25" ht="13.5" thickBot="1">
      <c r="A33" s="766"/>
      <c r="B33" s="767" t="s">
        <v>86</v>
      </c>
      <c r="C33" s="767"/>
      <c r="D33" s="768"/>
      <c r="E33" s="769"/>
      <c r="F33" s="770">
        <f>F11+F12+F13+F14+F15+F16+F17+F18+F28+F29+F32</f>
        <v>3900000</v>
      </c>
      <c r="G33" s="771">
        <f t="shared" si="0"/>
        <v>517618.9528170416</v>
      </c>
      <c r="H33" s="772">
        <f>SUM(H19:H32)</f>
        <v>1180547.5</v>
      </c>
      <c r="I33" s="773">
        <f t="shared" si="1"/>
        <v>156685.57966686573</v>
      </c>
      <c r="J33" s="772">
        <f>SUM(J27:J32)</f>
        <v>184100</v>
      </c>
      <c r="K33" s="774">
        <f>J33/R33</f>
        <v>24434.269029132654</v>
      </c>
      <c r="L33" s="772">
        <f>SUM(L22:L32)</f>
        <v>36830</v>
      </c>
      <c r="M33" s="775">
        <f>L33/R33</f>
        <v>4888.181033910677</v>
      </c>
      <c r="N33" s="772">
        <f>SUM(N24:N32)</f>
        <v>445459</v>
      </c>
      <c r="O33" s="776">
        <f>N33/R33</f>
        <v>59122.5695135709</v>
      </c>
      <c r="P33" s="772">
        <f>SUM(P22:P32)</f>
        <v>21840</v>
      </c>
      <c r="Q33" s="777">
        <f t="shared" si="2"/>
        <v>2898.666135775433</v>
      </c>
      <c r="R33" s="891">
        <v>7.5345</v>
      </c>
      <c r="S33" s="260"/>
      <c r="T33" s="119"/>
      <c r="U33" s="119"/>
      <c r="V33" s="135"/>
      <c r="W33" s="135"/>
      <c r="X33" s="135"/>
      <c r="Y33" s="135"/>
    </row>
    <row r="34" spans="1:25" ht="12.75">
      <c r="A34" s="778"/>
      <c r="B34" s="779" t="s">
        <v>293</v>
      </c>
      <c r="C34" s="779"/>
      <c r="D34" s="779"/>
      <c r="E34" s="780"/>
      <c r="F34" s="781">
        <f>SUM(F33+H33+J33+L33+N33+P33+Q33)</f>
        <v>5771675.166135776</v>
      </c>
      <c r="G34" s="566"/>
      <c r="H34" s="152"/>
      <c r="I34" s="152"/>
      <c r="J34" s="131"/>
      <c r="K34" s="131"/>
      <c r="L34" s="131"/>
      <c r="M34" s="131"/>
      <c r="N34" s="153"/>
      <c r="O34" s="153"/>
      <c r="P34" s="131"/>
      <c r="Q34" s="262"/>
      <c r="R34" s="119"/>
      <c r="S34" s="119"/>
      <c r="T34" s="119"/>
      <c r="U34" s="119"/>
      <c r="V34" s="135"/>
      <c r="W34" s="135"/>
      <c r="X34" s="135"/>
      <c r="Y34" s="135"/>
    </row>
    <row r="35" spans="1:25" ht="13.5" thickBot="1">
      <c r="A35" s="766"/>
      <c r="B35" s="782" t="s">
        <v>371</v>
      </c>
      <c r="C35" s="782"/>
      <c r="D35" s="782"/>
      <c r="E35" s="783"/>
      <c r="F35" s="784">
        <f>SUM(G33,I33,K33,M33,O33,Q33)</f>
        <v>765648.218196297</v>
      </c>
      <c r="T35" s="119"/>
      <c r="U35" s="119"/>
      <c r="V35" s="135"/>
      <c r="W35" s="135"/>
      <c r="X35" s="135"/>
      <c r="Y35" s="135"/>
    </row>
    <row r="36" spans="20:25" ht="12.75">
      <c r="T36" s="119"/>
      <c r="U36" s="119"/>
      <c r="V36" s="135"/>
      <c r="W36" s="135"/>
      <c r="X36" s="135"/>
      <c r="Y36" s="135"/>
    </row>
    <row r="37" spans="20:25" ht="12.75">
      <c r="T37" s="119"/>
      <c r="U37" s="119"/>
      <c r="V37" s="135"/>
      <c r="W37" s="135"/>
      <c r="X37" s="135"/>
      <c r="Y37" s="135"/>
    </row>
    <row r="38" spans="20:25" ht="12.75">
      <c r="T38" s="119"/>
      <c r="U38" s="119"/>
      <c r="V38" s="135"/>
      <c r="W38" s="135"/>
      <c r="X38" s="135"/>
      <c r="Y38" s="135"/>
    </row>
    <row r="39" spans="14:25" ht="12.75">
      <c r="N39" s="119"/>
      <c r="O39" s="119"/>
      <c r="P39" s="119"/>
      <c r="Q39" s="119"/>
      <c r="R39" s="119"/>
      <c r="S39" s="119"/>
      <c r="T39" s="119"/>
      <c r="U39" s="119"/>
      <c r="V39" s="135"/>
      <c r="W39" s="135"/>
      <c r="X39" s="135"/>
      <c r="Y39" s="135"/>
    </row>
    <row r="40" spans="14:25" ht="12.75">
      <c r="N40" s="119"/>
      <c r="O40" s="119"/>
      <c r="P40" s="119"/>
      <c r="Q40" s="119"/>
      <c r="R40" s="119"/>
      <c r="S40" s="119"/>
      <c r="T40" s="119"/>
      <c r="U40" s="119"/>
      <c r="V40" s="135"/>
      <c r="W40" s="135"/>
      <c r="X40" s="135"/>
      <c r="Y40" s="135"/>
    </row>
    <row r="41" spans="1:25" ht="12.75">
      <c r="A41" s="137" t="s">
        <v>294</v>
      </c>
      <c r="B41" s="137"/>
      <c r="C41" s="137"/>
      <c r="D41" s="137"/>
      <c r="E41" s="139"/>
      <c r="F41" s="139"/>
      <c r="G41" s="139"/>
      <c r="H41" s="134"/>
      <c r="I41" s="134"/>
      <c r="J41" s="137"/>
      <c r="K41" s="137"/>
      <c r="L41" s="134"/>
      <c r="M41" s="134"/>
      <c r="N41" s="119"/>
      <c r="O41" s="119"/>
      <c r="P41" s="119"/>
      <c r="Q41" s="119"/>
      <c r="R41" s="119"/>
      <c r="S41" s="119"/>
      <c r="T41" s="119"/>
      <c r="U41" s="119"/>
      <c r="V41" s="135"/>
      <c r="W41" s="135"/>
      <c r="X41" s="135"/>
      <c r="Y41" s="135"/>
    </row>
    <row r="42" spans="1:25" ht="13.5" thickBot="1">
      <c r="A42" s="134"/>
      <c r="B42" s="134"/>
      <c r="C42" s="134"/>
      <c r="D42" s="134"/>
      <c r="E42" s="139"/>
      <c r="F42" s="139"/>
      <c r="G42" s="139"/>
      <c r="H42" s="134"/>
      <c r="I42" s="134"/>
      <c r="J42" s="134"/>
      <c r="K42" s="134"/>
      <c r="L42" s="134"/>
      <c r="M42" s="134"/>
      <c r="N42" s="119"/>
      <c r="O42" s="119"/>
      <c r="P42" s="119"/>
      <c r="Q42" s="119"/>
      <c r="R42" s="119"/>
      <c r="S42" s="119"/>
      <c r="T42" s="119"/>
      <c r="U42" s="119"/>
      <c r="V42" s="135"/>
      <c r="W42" s="135"/>
      <c r="X42" s="135"/>
      <c r="Y42" s="135"/>
    </row>
    <row r="43" spans="1:25" ht="24" customHeight="1">
      <c r="A43" s="716"/>
      <c r="B43" s="717">
        <v>205</v>
      </c>
      <c r="C43" s="717" t="s">
        <v>76</v>
      </c>
      <c r="D43" s="717" t="s">
        <v>77</v>
      </c>
      <c r="E43" s="736"/>
      <c r="F43" s="744" t="s">
        <v>272</v>
      </c>
      <c r="G43" s="718" t="s">
        <v>372</v>
      </c>
      <c r="H43" s="719" t="s">
        <v>87</v>
      </c>
      <c r="I43" s="745" t="s">
        <v>374</v>
      </c>
      <c r="J43" s="739" t="s">
        <v>295</v>
      </c>
      <c r="K43" s="718" t="s">
        <v>373</v>
      </c>
      <c r="L43" s="721" t="s">
        <v>87</v>
      </c>
      <c r="M43" s="720" t="s">
        <v>374</v>
      </c>
      <c r="N43" s="722" t="s">
        <v>342</v>
      </c>
      <c r="O43" s="121"/>
      <c r="P43" s="119"/>
      <c r="Q43" s="119"/>
      <c r="R43" s="119"/>
      <c r="S43" s="119"/>
      <c r="T43" s="119"/>
      <c r="U43" s="119"/>
      <c r="V43" s="135"/>
      <c r="W43" s="135"/>
      <c r="X43" s="135"/>
      <c r="Y43" s="135"/>
    </row>
    <row r="44" spans="1:25" ht="12.75">
      <c r="A44" s="723" t="s">
        <v>78</v>
      </c>
      <c r="B44" s="265"/>
      <c r="C44" s="268"/>
      <c r="D44" s="268"/>
      <c r="E44" s="737"/>
      <c r="F44" s="746"/>
      <c r="G44" s="586"/>
      <c r="H44" s="266"/>
      <c r="I44" s="747"/>
      <c r="J44" s="740"/>
      <c r="K44" s="587"/>
      <c r="L44" s="267"/>
      <c r="M44" s="591"/>
      <c r="N44" s="792"/>
      <c r="O44" s="121"/>
      <c r="P44" s="119"/>
      <c r="Q44" s="119"/>
      <c r="R44" s="119"/>
      <c r="S44" s="119"/>
      <c r="T44" s="119"/>
      <c r="U44" s="119"/>
      <c r="V44" s="135"/>
      <c r="W44" s="135"/>
      <c r="X44" s="135"/>
      <c r="Y44" s="135"/>
    </row>
    <row r="45" spans="1:25" ht="12.75">
      <c r="A45" s="724"/>
      <c r="B45" s="268"/>
      <c r="C45" s="268" t="s">
        <v>271</v>
      </c>
      <c r="D45" s="269">
        <v>172900</v>
      </c>
      <c r="E45" s="737">
        <v>12</v>
      </c>
      <c r="F45" s="748">
        <f>D45*E45</f>
        <v>2074800</v>
      </c>
      <c r="G45" s="587">
        <f>F45/N45</f>
        <v>275373.2828986661</v>
      </c>
      <c r="H45" s="259">
        <v>2074800</v>
      </c>
      <c r="I45" s="749">
        <f>H45/N45</f>
        <v>275373.2828986661</v>
      </c>
      <c r="J45" s="740">
        <v>2074800</v>
      </c>
      <c r="K45" s="587">
        <f>J45/N45</f>
        <v>275373.2828986661</v>
      </c>
      <c r="L45" s="93">
        <v>2074800</v>
      </c>
      <c r="M45" s="589">
        <f>L45/N45</f>
        <v>275373.2828986661</v>
      </c>
      <c r="N45" s="888">
        <v>7.5345</v>
      </c>
      <c r="O45" s="121"/>
      <c r="P45" s="119"/>
      <c r="Q45" s="119"/>
      <c r="R45" s="119"/>
      <c r="S45" s="119"/>
      <c r="T45" s="119"/>
      <c r="U45" s="119"/>
      <c r="V45" s="135"/>
      <c r="W45" s="135"/>
      <c r="X45" s="135"/>
      <c r="Y45" s="135"/>
    </row>
    <row r="46" spans="1:25" ht="12.75">
      <c r="A46" s="724"/>
      <c r="B46" s="268"/>
      <c r="C46" s="268"/>
      <c r="D46" s="269"/>
      <c r="E46" s="737"/>
      <c r="F46" s="748">
        <f>D46*E46</f>
        <v>0</v>
      </c>
      <c r="G46" s="587"/>
      <c r="H46" s="259"/>
      <c r="I46" s="749"/>
      <c r="J46" s="741"/>
      <c r="K46" s="587"/>
      <c r="L46" s="93"/>
      <c r="M46" s="589"/>
      <c r="N46" s="888"/>
      <c r="O46" s="121"/>
      <c r="P46" s="119"/>
      <c r="Q46" s="119"/>
      <c r="R46" s="119"/>
      <c r="S46" s="119"/>
      <c r="T46" s="119"/>
      <c r="U46" s="119"/>
      <c r="V46" s="135"/>
      <c r="W46" s="135"/>
      <c r="X46" s="135"/>
      <c r="Y46" s="135"/>
    </row>
    <row r="47" spans="1:25" ht="12.75">
      <c r="A47" s="724" t="s">
        <v>79</v>
      </c>
      <c r="B47" s="268"/>
      <c r="C47" s="268"/>
      <c r="D47" s="268"/>
      <c r="E47" s="737"/>
      <c r="F47" s="748">
        <v>1825200</v>
      </c>
      <c r="G47" s="587">
        <f aca="true" t="shared" si="3" ref="G47:G66">F47/N47</f>
        <v>242245.66991837547</v>
      </c>
      <c r="H47" s="259">
        <v>1825200</v>
      </c>
      <c r="I47" s="749">
        <f>H47/N47</f>
        <v>242245.66991837547</v>
      </c>
      <c r="J47" s="741">
        <v>1825200</v>
      </c>
      <c r="K47" s="587">
        <f aca="true" t="shared" si="4" ref="K47:K66">J47/N47</f>
        <v>242245.66991837547</v>
      </c>
      <c r="L47" s="93">
        <v>1825200</v>
      </c>
      <c r="M47" s="589">
        <f>L47/N47</f>
        <v>242245.66991837547</v>
      </c>
      <c r="N47" s="888">
        <v>7.5345</v>
      </c>
      <c r="O47" s="121"/>
      <c r="P47" s="119"/>
      <c r="Q47" s="119"/>
      <c r="R47" s="119"/>
      <c r="S47" s="119"/>
      <c r="T47" s="119"/>
      <c r="U47" s="119"/>
      <c r="V47" s="135"/>
      <c r="W47" s="135"/>
      <c r="X47" s="135"/>
      <c r="Y47" s="135"/>
    </row>
    <row r="48" spans="1:25" ht="12.75">
      <c r="A48" s="725"/>
      <c r="B48" s="268"/>
      <c r="C48" s="268"/>
      <c r="D48" s="268"/>
      <c r="E48" s="737"/>
      <c r="F48" s="748">
        <v>0</v>
      </c>
      <c r="G48" s="587"/>
      <c r="H48" s="259"/>
      <c r="I48" s="749"/>
      <c r="J48" s="741"/>
      <c r="K48" s="587"/>
      <c r="L48" s="93"/>
      <c r="M48" s="589"/>
      <c r="N48" s="888"/>
      <c r="O48" s="121"/>
      <c r="P48" s="119"/>
      <c r="Q48" s="119"/>
      <c r="R48" s="119"/>
      <c r="S48" s="119"/>
      <c r="T48" s="119"/>
      <c r="U48" s="119"/>
      <c r="V48" s="135"/>
      <c r="W48" s="135"/>
      <c r="X48" s="135"/>
      <c r="Y48" s="135"/>
    </row>
    <row r="49" spans="1:25" ht="12.75">
      <c r="A49" s="724"/>
      <c r="B49" s="268"/>
      <c r="C49" s="268"/>
      <c r="D49" s="268"/>
      <c r="E49" s="737"/>
      <c r="F49" s="748"/>
      <c r="G49" s="587"/>
      <c r="H49" s="259"/>
      <c r="I49" s="749"/>
      <c r="J49" s="741"/>
      <c r="K49" s="587"/>
      <c r="L49" s="93"/>
      <c r="M49" s="589"/>
      <c r="N49" s="888"/>
      <c r="O49" s="121"/>
      <c r="P49" s="119"/>
      <c r="Q49" s="119"/>
      <c r="R49" s="119"/>
      <c r="S49" s="119"/>
      <c r="T49" s="119"/>
      <c r="U49" s="119"/>
      <c r="V49" s="135"/>
      <c r="W49" s="135"/>
      <c r="X49" s="135"/>
      <c r="Y49" s="135"/>
    </row>
    <row r="50" spans="1:25" ht="12.75">
      <c r="A50" s="724"/>
      <c r="B50" s="268"/>
      <c r="C50" s="268"/>
      <c r="D50" s="268"/>
      <c r="E50" s="737"/>
      <c r="F50" s="748"/>
      <c r="G50" s="587"/>
      <c r="H50" s="259"/>
      <c r="I50" s="749"/>
      <c r="J50" s="741"/>
      <c r="K50" s="587"/>
      <c r="L50" s="93"/>
      <c r="M50" s="589"/>
      <c r="N50" s="888"/>
      <c r="O50" s="121"/>
      <c r="P50" s="119"/>
      <c r="Q50" s="119"/>
      <c r="R50" s="119"/>
      <c r="S50" s="119"/>
      <c r="T50" s="119"/>
      <c r="U50" s="119"/>
      <c r="V50" s="135"/>
      <c r="W50" s="135"/>
      <c r="X50" s="135"/>
      <c r="Y50" s="135"/>
    </row>
    <row r="51" spans="1:25" ht="12.75">
      <c r="A51" s="723" t="s">
        <v>81</v>
      </c>
      <c r="B51" s="265"/>
      <c r="C51" s="268"/>
      <c r="D51" s="264"/>
      <c r="E51" s="737"/>
      <c r="F51" s="748"/>
      <c r="G51" s="587"/>
      <c r="H51" s="259"/>
      <c r="I51" s="749"/>
      <c r="J51" s="741"/>
      <c r="K51" s="587"/>
      <c r="L51" s="93"/>
      <c r="M51" s="589"/>
      <c r="N51" s="888"/>
      <c r="O51" s="121"/>
      <c r="P51" s="119"/>
      <c r="Q51" s="119"/>
      <c r="R51" s="119"/>
      <c r="S51" s="119"/>
      <c r="T51" s="119"/>
      <c r="U51" s="119"/>
      <c r="V51" s="135"/>
      <c r="W51" s="135"/>
      <c r="X51" s="135"/>
      <c r="Y51" s="135"/>
    </row>
    <row r="52" spans="1:25" ht="12.75">
      <c r="A52" s="724"/>
      <c r="B52" s="268"/>
      <c r="C52" s="268" t="s">
        <v>273</v>
      </c>
      <c r="D52" s="264">
        <v>93100</v>
      </c>
      <c r="E52" s="737">
        <v>11</v>
      </c>
      <c r="F52" s="748">
        <v>1024100</v>
      </c>
      <c r="G52" s="587">
        <f t="shared" si="3"/>
        <v>135921.42809741854</v>
      </c>
      <c r="H52" s="259"/>
      <c r="I52" s="749"/>
      <c r="J52" s="741">
        <v>1024100</v>
      </c>
      <c r="K52" s="587">
        <f t="shared" si="4"/>
        <v>135921.42809741854</v>
      </c>
      <c r="L52" s="93"/>
      <c r="M52" s="589"/>
      <c r="N52" s="888">
        <v>7.5345</v>
      </c>
      <c r="O52" s="121"/>
      <c r="P52" s="119"/>
      <c r="Q52" s="119"/>
      <c r="R52" s="119"/>
      <c r="S52" s="119"/>
      <c r="T52" s="119"/>
      <c r="U52" s="119"/>
      <c r="V52" s="135"/>
      <c r="W52" s="135"/>
      <c r="X52" s="135"/>
      <c r="Y52" s="135"/>
    </row>
    <row r="53" spans="1:25" ht="12.75">
      <c r="A53" s="726"/>
      <c r="B53" s="141"/>
      <c r="C53" s="141"/>
      <c r="D53" s="141"/>
      <c r="E53" s="303"/>
      <c r="F53" s="750"/>
      <c r="G53" s="587"/>
      <c r="H53" s="141"/>
      <c r="I53" s="749"/>
      <c r="J53" s="742"/>
      <c r="K53" s="587"/>
      <c r="L53" s="93"/>
      <c r="M53" s="589"/>
      <c r="N53" s="888"/>
      <c r="O53" s="121"/>
      <c r="P53" s="119"/>
      <c r="Q53" s="119"/>
      <c r="R53" s="119"/>
      <c r="S53" s="119"/>
      <c r="T53" s="119"/>
      <c r="U53" s="119"/>
      <c r="V53" s="135"/>
      <c r="W53" s="135"/>
      <c r="X53" s="135"/>
      <c r="Y53" s="135"/>
    </row>
    <row r="54" spans="1:25" ht="12.75">
      <c r="A54" s="724" t="s">
        <v>95</v>
      </c>
      <c r="B54" s="268"/>
      <c r="C54" s="268" t="s">
        <v>274</v>
      </c>
      <c r="D54" s="259">
        <v>13732.5</v>
      </c>
      <c r="E54" s="737">
        <v>11</v>
      </c>
      <c r="F54" s="751">
        <v>151057.5</v>
      </c>
      <c r="G54" s="587">
        <f t="shared" si="3"/>
        <v>20048.775632092373</v>
      </c>
      <c r="H54" s="259"/>
      <c r="I54" s="749"/>
      <c r="J54" s="741">
        <v>151057.5</v>
      </c>
      <c r="K54" s="587">
        <f t="shared" si="4"/>
        <v>20048.775632092373</v>
      </c>
      <c r="L54" s="93"/>
      <c r="M54" s="589"/>
      <c r="N54" s="888">
        <v>7.5345</v>
      </c>
      <c r="O54" s="121"/>
      <c r="P54" s="119"/>
      <c r="Q54" s="119"/>
      <c r="R54" s="119"/>
      <c r="S54" s="119"/>
      <c r="T54" s="119"/>
      <c r="U54" s="119"/>
      <c r="V54" s="135"/>
      <c r="W54" s="135"/>
      <c r="X54" s="135"/>
      <c r="Y54" s="135"/>
    </row>
    <row r="55" spans="1:25" ht="12.75">
      <c r="A55" s="726"/>
      <c r="B55" s="141"/>
      <c r="C55" s="141"/>
      <c r="D55" s="141"/>
      <c r="E55" s="303"/>
      <c r="F55" s="750"/>
      <c r="G55" s="587"/>
      <c r="H55" s="141"/>
      <c r="I55" s="749"/>
      <c r="J55" s="742"/>
      <c r="K55" s="587"/>
      <c r="L55" s="267"/>
      <c r="M55" s="589"/>
      <c r="N55" s="888"/>
      <c r="O55" s="121"/>
      <c r="P55" s="119"/>
      <c r="Q55" s="119"/>
      <c r="R55" s="119"/>
      <c r="S55" s="119"/>
      <c r="T55" s="119"/>
      <c r="U55" s="119"/>
      <c r="V55" s="135"/>
      <c r="W55" s="135"/>
      <c r="X55" s="135"/>
      <c r="Y55" s="135"/>
    </row>
    <row r="56" spans="1:25" ht="12.75">
      <c r="A56" s="724" t="s">
        <v>96</v>
      </c>
      <c r="B56" s="268"/>
      <c r="C56" s="268"/>
      <c r="D56" s="268"/>
      <c r="E56" s="737"/>
      <c r="F56" s="752">
        <v>26000</v>
      </c>
      <c r="G56" s="587">
        <f t="shared" si="3"/>
        <v>3450.793018780277</v>
      </c>
      <c r="H56" s="259"/>
      <c r="I56" s="749"/>
      <c r="J56" s="741">
        <v>26000</v>
      </c>
      <c r="K56" s="587">
        <f t="shared" si="4"/>
        <v>3450.793018780277</v>
      </c>
      <c r="L56" s="267"/>
      <c r="M56" s="589"/>
      <c r="N56" s="888">
        <v>7.5345</v>
      </c>
      <c r="O56" s="121"/>
      <c r="P56" s="119"/>
      <c r="Q56" s="119"/>
      <c r="R56" s="119"/>
      <c r="S56" s="119"/>
      <c r="T56" s="119"/>
      <c r="U56" s="119"/>
      <c r="V56" s="135"/>
      <c r="W56" s="135"/>
      <c r="X56" s="135"/>
      <c r="Y56" s="135"/>
    </row>
    <row r="57" spans="1:25" ht="12.75">
      <c r="A57" s="724"/>
      <c r="B57" s="268"/>
      <c r="C57" s="268"/>
      <c r="D57" s="268"/>
      <c r="E57" s="737"/>
      <c r="F57" s="751"/>
      <c r="G57" s="587"/>
      <c r="H57" s="298"/>
      <c r="I57" s="749"/>
      <c r="J57" s="741"/>
      <c r="K57" s="587"/>
      <c r="L57" s="267"/>
      <c r="M57" s="589"/>
      <c r="N57" s="888"/>
      <c r="O57" s="121"/>
      <c r="P57" s="119"/>
      <c r="Q57" s="119"/>
      <c r="R57" s="119"/>
      <c r="S57" s="119"/>
      <c r="T57" s="119"/>
      <c r="U57" s="119"/>
      <c r="V57" s="135"/>
      <c r="W57" s="135"/>
      <c r="X57" s="135"/>
      <c r="Y57" s="135"/>
    </row>
    <row r="58" spans="1:25" ht="12.75">
      <c r="A58" s="724" t="s">
        <v>306</v>
      </c>
      <c r="B58" s="268"/>
      <c r="C58" s="268"/>
      <c r="D58" s="264"/>
      <c r="E58" s="737"/>
      <c r="F58" s="752">
        <v>95000</v>
      </c>
      <c r="G58" s="587">
        <f t="shared" si="3"/>
        <v>12608.666799389475</v>
      </c>
      <c r="H58" s="264"/>
      <c r="I58" s="749"/>
      <c r="J58" s="741"/>
      <c r="K58" s="587"/>
      <c r="L58" s="267"/>
      <c r="M58" s="589"/>
      <c r="N58" s="888">
        <v>7.5345</v>
      </c>
      <c r="O58" s="121"/>
      <c r="P58" s="119"/>
      <c r="Q58" s="119"/>
      <c r="R58" s="119"/>
      <c r="S58" s="119"/>
      <c r="T58" s="119"/>
      <c r="U58" s="119"/>
      <c r="V58" s="135"/>
      <c r="W58" s="135"/>
      <c r="X58" s="135"/>
      <c r="Y58" s="135"/>
    </row>
    <row r="59" spans="1:25" ht="12.75">
      <c r="A59" s="724" t="s">
        <v>93</v>
      </c>
      <c r="B59" s="268"/>
      <c r="C59" s="268"/>
      <c r="D59" s="301" t="s">
        <v>94</v>
      </c>
      <c r="E59" s="737"/>
      <c r="F59" s="752">
        <v>10920</v>
      </c>
      <c r="G59" s="587">
        <f t="shared" si="3"/>
        <v>1449.3330678877164</v>
      </c>
      <c r="H59" s="264"/>
      <c r="I59" s="749"/>
      <c r="J59" s="741">
        <v>21840</v>
      </c>
      <c r="K59" s="587">
        <f t="shared" si="4"/>
        <v>2898.666135775433</v>
      </c>
      <c r="L59" s="267"/>
      <c r="M59" s="589"/>
      <c r="N59" s="888">
        <v>7.5345</v>
      </c>
      <c r="O59" s="121"/>
      <c r="P59" s="119"/>
      <c r="Q59" s="119"/>
      <c r="R59" s="119"/>
      <c r="S59" s="119"/>
      <c r="T59" s="119"/>
      <c r="U59" s="119"/>
      <c r="V59" s="135"/>
      <c r="W59" s="135"/>
      <c r="X59" s="135"/>
      <c r="Y59" s="135"/>
    </row>
    <row r="60" spans="1:25" ht="12.75">
      <c r="A60" s="724"/>
      <c r="B60" s="268"/>
      <c r="C60" s="268"/>
      <c r="D60" s="264"/>
      <c r="E60" s="737"/>
      <c r="F60" s="748"/>
      <c r="G60" s="587"/>
      <c r="H60" s="299"/>
      <c r="I60" s="749"/>
      <c r="J60" s="741"/>
      <c r="K60" s="587"/>
      <c r="L60" s="267"/>
      <c r="M60" s="589"/>
      <c r="N60" s="888"/>
      <c r="O60" s="121"/>
      <c r="P60" s="119"/>
      <c r="Q60" s="119"/>
      <c r="R60" s="119"/>
      <c r="S60" s="119"/>
      <c r="T60" s="119"/>
      <c r="U60" s="119"/>
      <c r="V60" s="135"/>
      <c r="W60" s="135"/>
      <c r="X60" s="135"/>
      <c r="Y60" s="135"/>
    </row>
    <row r="61" spans="1:25" ht="12.75">
      <c r="A61" s="724" t="s">
        <v>89</v>
      </c>
      <c r="B61" s="268"/>
      <c r="C61" s="268"/>
      <c r="D61" s="264"/>
      <c r="E61" s="737"/>
      <c r="F61" s="748"/>
      <c r="G61" s="587"/>
      <c r="H61" s="259"/>
      <c r="I61" s="749"/>
      <c r="J61" s="97"/>
      <c r="K61" s="587"/>
      <c r="L61" s="267"/>
      <c r="M61" s="589"/>
      <c r="N61" s="888"/>
      <c r="O61" s="121"/>
      <c r="P61" s="119"/>
      <c r="Q61" s="119"/>
      <c r="R61" s="119"/>
      <c r="S61" s="119"/>
      <c r="T61" s="119"/>
      <c r="U61" s="119"/>
      <c r="V61" s="135"/>
      <c r="W61" s="135"/>
      <c r="X61" s="135"/>
      <c r="Y61" s="135"/>
    </row>
    <row r="62" spans="1:25" ht="12.75">
      <c r="A62" s="724" t="s">
        <v>83</v>
      </c>
      <c r="B62" s="268"/>
      <c r="C62" s="302" t="s">
        <v>402</v>
      </c>
      <c r="D62" s="264">
        <v>15375</v>
      </c>
      <c r="E62" s="737">
        <v>10</v>
      </c>
      <c r="F62" s="748">
        <v>153750</v>
      </c>
      <c r="G62" s="587">
        <f t="shared" si="3"/>
        <v>20406.131793748755</v>
      </c>
      <c r="H62" s="259"/>
      <c r="I62" s="749"/>
      <c r="J62" s="741">
        <v>153750</v>
      </c>
      <c r="K62" s="587">
        <f t="shared" si="4"/>
        <v>20406.131793748755</v>
      </c>
      <c r="L62" s="267"/>
      <c r="M62" s="589"/>
      <c r="N62" s="888">
        <v>7.5345</v>
      </c>
      <c r="O62" s="121"/>
      <c r="P62" s="119"/>
      <c r="Q62" s="119"/>
      <c r="R62" s="119"/>
      <c r="S62" s="119"/>
      <c r="T62" s="119"/>
      <c r="U62" s="119"/>
      <c r="V62" s="135"/>
      <c r="W62" s="135"/>
      <c r="X62" s="135"/>
      <c r="Y62" s="135"/>
    </row>
    <row r="63" spans="1:25" ht="12.75">
      <c r="A63" s="724" t="s">
        <v>85</v>
      </c>
      <c r="B63" s="268"/>
      <c r="C63" s="302" t="s">
        <v>269</v>
      </c>
      <c r="D63" s="264">
        <v>1600</v>
      </c>
      <c r="E63" s="737">
        <v>6</v>
      </c>
      <c r="F63" s="748">
        <v>9600</v>
      </c>
      <c r="G63" s="587">
        <f t="shared" si="3"/>
        <v>1274.1389607804101</v>
      </c>
      <c r="H63" s="259"/>
      <c r="I63" s="749"/>
      <c r="J63" s="97">
        <v>9600</v>
      </c>
      <c r="K63" s="587">
        <f t="shared" si="4"/>
        <v>1274.1389607804101</v>
      </c>
      <c r="L63" s="267"/>
      <c r="M63" s="589"/>
      <c r="N63" s="888">
        <v>7.5345</v>
      </c>
      <c r="O63" s="121"/>
      <c r="P63" s="119"/>
      <c r="Q63" s="119"/>
      <c r="R63" s="119"/>
      <c r="S63" s="119"/>
      <c r="T63" s="119"/>
      <c r="U63" s="119"/>
      <c r="V63" s="135"/>
      <c r="W63" s="135"/>
      <c r="X63" s="135"/>
      <c r="Y63" s="135"/>
    </row>
    <row r="64" spans="1:25" ht="12.75">
      <c r="A64" s="724" t="s">
        <v>84</v>
      </c>
      <c r="B64" s="268"/>
      <c r="C64" s="302" t="s">
        <v>270</v>
      </c>
      <c r="D64" s="264">
        <v>940</v>
      </c>
      <c r="E64" s="737">
        <v>8</v>
      </c>
      <c r="F64" s="748">
        <v>7520</v>
      </c>
      <c r="G64" s="587">
        <f t="shared" si="3"/>
        <v>998.0755192779878</v>
      </c>
      <c r="H64" s="259"/>
      <c r="I64" s="749"/>
      <c r="J64" s="740">
        <v>7520</v>
      </c>
      <c r="K64" s="587">
        <f t="shared" si="4"/>
        <v>998.0755192779878</v>
      </c>
      <c r="L64" s="267"/>
      <c r="M64" s="589"/>
      <c r="N64" s="888">
        <v>7.5345</v>
      </c>
      <c r="O64" s="121"/>
      <c r="P64" s="119"/>
      <c r="Q64" s="119"/>
      <c r="R64" s="119"/>
      <c r="S64" s="119"/>
      <c r="T64" s="119"/>
      <c r="U64" s="119"/>
      <c r="V64" s="135"/>
      <c r="W64" s="135"/>
      <c r="X64" s="135"/>
      <c r="Y64" s="135"/>
    </row>
    <row r="65" spans="1:25" ht="12.75">
      <c r="A65" s="727" t="s">
        <v>268</v>
      </c>
      <c r="B65" s="141"/>
      <c r="C65" s="302" t="s">
        <v>267</v>
      </c>
      <c r="D65" s="259">
        <v>3000</v>
      </c>
      <c r="E65" s="737">
        <v>4</v>
      </c>
      <c r="F65" s="748">
        <v>12000</v>
      </c>
      <c r="G65" s="587">
        <f t="shared" si="3"/>
        <v>1592.6737009755125</v>
      </c>
      <c r="H65" s="259"/>
      <c r="I65" s="749"/>
      <c r="J65" s="97">
        <v>12000</v>
      </c>
      <c r="K65" s="587">
        <f t="shared" si="4"/>
        <v>1592.6737009755125</v>
      </c>
      <c r="L65" s="267"/>
      <c r="M65" s="589"/>
      <c r="N65" s="888">
        <v>7.5345</v>
      </c>
      <c r="O65" s="121"/>
      <c r="P65" s="119"/>
      <c r="Q65" s="119"/>
      <c r="R65" s="119"/>
      <c r="S65" s="119"/>
      <c r="T65" s="119"/>
      <c r="U65" s="119"/>
      <c r="V65" s="135"/>
      <c r="W65" s="135"/>
      <c r="X65" s="135"/>
      <c r="Y65" s="135"/>
    </row>
    <row r="66" spans="1:25" ht="12.75">
      <c r="A66" s="728"/>
      <c r="B66" s="271" t="s">
        <v>86</v>
      </c>
      <c r="C66" s="271"/>
      <c r="D66" s="272"/>
      <c r="E66" s="738"/>
      <c r="F66" s="753">
        <f>SUM(F45:F65)</f>
        <v>5389947.5</v>
      </c>
      <c r="G66" s="588">
        <f t="shared" si="3"/>
        <v>715368.9694073927</v>
      </c>
      <c r="H66" s="585">
        <f>SUM(H45:H65)</f>
        <v>3900000</v>
      </c>
      <c r="I66" s="754">
        <f>H66/N66</f>
        <v>517618.9528170416</v>
      </c>
      <c r="J66" s="743">
        <f>SUM(J45:J65)</f>
        <v>5305867.5</v>
      </c>
      <c r="K66" s="590">
        <f t="shared" si="4"/>
        <v>704209.6356758908</v>
      </c>
      <c r="L66" s="273">
        <f>SUM(L45:L65)</f>
        <v>3900000</v>
      </c>
      <c r="M66" s="584">
        <f>L66/N66</f>
        <v>517618.9528170416</v>
      </c>
      <c r="N66" s="889">
        <v>7.5345</v>
      </c>
      <c r="O66" s="121"/>
      <c r="P66" s="119"/>
      <c r="Q66" s="119"/>
      <c r="R66" s="119"/>
      <c r="S66" s="119"/>
      <c r="T66" s="119"/>
      <c r="U66" s="119"/>
      <c r="V66" s="135"/>
      <c r="W66" s="135"/>
      <c r="X66" s="135"/>
      <c r="Y66" s="135"/>
    </row>
    <row r="67" spans="1:25" ht="13.5" thickBot="1">
      <c r="A67" s="729"/>
      <c r="B67" s="730"/>
      <c r="C67" s="730"/>
      <c r="D67" s="730" t="s">
        <v>90</v>
      </c>
      <c r="E67" s="731"/>
      <c r="F67" s="755"/>
      <c r="G67" s="732"/>
      <c r="H67" s="733" t="s">
        <v>272</v>
      </c>
      <c r="I67" s="756"/>
      <c r="J67" s="730"/>
      <c r="K67" s="730"/>
      <c r="L67" s="734" t="s">
        <v>295</v>
      </c>
      <c r="M67" s="734"/>
      <c r="N67" s="735"/>
      <c r="O67" s="121"/>
      <c r="P67" s="119"/>
      <c r="Q67" s="119"/>
      <c r="R67" s="119"/>
      <c r="S67" s="119"/>
      <c r="T67" s="119"/>
      <c r="U67" s="119"/>
      <c r="V67" s="135"/>
      <c r="W67" s="135"/>
      <c r="X67" s="135"/>
      <c r="Y67" s="135"/>
    </row>
    <row r="68" spans="1:25" ht="12.75">
      <c r="A68" s="268"/>
      <c r="B68" s="268"/>
      <c r="C68" s="268"/>
      <c r="D68" s="268"/>
      <c r="E68" s="270"/>
      <c r="F68" s="270"/>
      <c r="G68" s="270"/>
      <c r="H68" s="268"/>
      <c r="I68" s="268"/>
      <c r="J68" s="268"/>
      <c r="K68" s="268"/>
      <c r="L68" s="268"/>
      <c r="M68" s="268"/>
      <c r="N68" s="121"/>
      <c r="O68" s="121"/>
      <c r="P68" s="119"/>
      <c r="Q68" s="119"/>
      <c r="R68" s="119"/>
      <c r="S68" s="119"/>
      <c r="T68" s="119"/>
      <c r="U68" s="119"/>
      <c r="V68" s="135"/>
      <c r="W68" s="135"/>
      <c r="X68" s="135"/>
      <c r="Y68" s="135"/>
    </row>
    <row r="69" spans="1:25" ht="12.75">
      <c r="A69" s="121"/>
      <c r="B69" s="121"/>
      <c r="C69" s="121"/>
      <c r="D69" s="121"/>
      <c r="E69" s="197"/>
      <c r="F69" s="197"/>
      <c r="G69" s="197"/>
      <c r="H69" s="121"/>
      <c r="I69" s="121"/>
      <c r="J69" s="268"/>
      <c r="K69" s="268"/>
      <c r="L69" s="268"/>
      <c r="M69" s="268"/>
      <c r="N69" s="121"/>
      <c r="O69" s="121"/>
      <c r="P69" s="119"/>
      <c r="Q69" s="119"/>
      <c r="R69" s="119"/>
      <c r="S69" s="119"/>
      <c r="T69" s="119"/>
      <c r="U69" s="119"/>
      <c r="V69" s="135"/>
      <c r="W69" s="135"/>
      <c r="X69" s="135"/>
      <c r="Y69" s="135"/>
    </row>
    <row r="70" spans="1:25" ht="12.7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21"/>
      <c r="O70" s="121"/>
      <c r="P70" s="119"/>
      <c r="Q70" s="119"/>
      <c r="R70" s="119"/>
      <c r="S70" s="119"/>
      <c r="T70" s="119"/>
      <c r="U70" s="119"/>
      <c r="V70" s="135"/>
      <c r="W70" s="135"/>
      <c r="X70" s="135"/>
      <c r="Y70" s="135"/>
    </row>
    <row r="71" spans="1:25" ht="12.7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21"/>
      <c r="O71" s="121"/>
      <c r="P71" s="119"/>
      <c r="Q71" s="119"/>
      <c r="R71" s="119"/>
      <c r="S71" s="119"/>
      <c r="T71" s="119"/>
      <c r="U71" s="119"/>
      <c r="V71" s="135"/>
      <c r="W71" s="135"/>
      <c r="X71" s="135"/>
      <c r="Y71" s="135"/>
    </row>
    <row r="72" spans="1:25" ht="12.75">
      <c r="A72" s="121" t="s">
        <v>275</v>
      </c>
      <c r="B72" s="274"/>
      <c r="C72" s="274"/>
      <c r="D72" s="141"/>
      <c r="E72" s="141"/>
      <c r="F72" s="141"/>
      <c r="G72" s="141"/>
      <c r="H72" s="141"/>
      <c r="I72" s="141"/>
      <c r="J72" s="121"/>
      <c r="K72" s="121"/>
      <c r="L72" s="121"/>
      <c r="M72" s="121"/>
      <c r="N72" s="141"/>
      <c r="O72" s="141"/>
      <c r="P72" s="119"/>
      <c r="Q72" s="119"/>
      <c r="R72" s="119"/>
      <c r="S72" s="119"/>
      <c r="T72" s="119"/>
      <c r="U72" s="119"/>
      <c r="V72" s="135"/>
      <c r="W72" s="135"/>
      <c r="X72" s="135"/>
      <c r="Y72" s="135"/>
    </row>
    <row r="73" spans="1:25" ht="12.75">
      <c r="A73" s="141"/>
      <c r="B73" s="141"/>
      <c r="C73" s="141"/>
      <c r="D73" s="141"/>
      <c r="E73" s="141"/>
      <c r="F73" s="141"/>
      <c r="G73" s="141"/>
      <c r="H73" s="197" t="s">
        <v>70</v>
      </c>
      <c r="I73" s="197"/>
      <c r="J73" s="121"/>
      <c r="K73" s="121"/>
      <c r="L73" s="121"/>
      <c r="M73" s="121"/>
      <c r="N73" s="141"/>
      <c r="O73" s="141"/>
      <c r="P73" s="119"/>
      <c r="Q73" s="119"/>
      <c r="R73" s="119"/>
      <c r="S73" s="119"/>
      <c r="T73" s="119"/>
      <c r="U73" s="119"/>
      <c r="V73" s="135"/>
      <c r="W73" s="135"/>
      <c r="X73" s="135"/>
      <c r="Y73" s="135"/>
    </row>
    <row r="74" spans="10:25" ht="12.75">
      <c r="J74" s="131"/>
      <c r="K74" s="131"/>
      <c r="L74" s="131"/>
      <c r="M74" s="131"/>
      <c r="P74" s="119"/>
      <c r="Q74" s="119"/>
      <c r="R74" s="119"/>
      <c r="S74" s="119"/>
      <c r="T74" s="119"/>
      <c r="U74" s="119"/>
      <c r="V74" s="135"/>
      <c r="W74" s="135"/>
      <c r="X74" s="135"/>
      <c r="Y74" s="135"/>
    </row>
    <row r="75" spans="10:25" ht="12.75">
      <c r="J75" s="131"/>
      <c r="K75" s="131"/>
      <c r="L75" s="131"/>
      <c r="M75" s="131"/>
      <c r="P75" s="119"/>
      <c r="Q75" s="119"/>
      <c r="R75" s="119"/>
      <c r="S75" s="119"/>
      <c r="T75" s="119"/>
      <c r="U75" s="119"/>
      <c r="V75" s="135"/>
      <c r="W75" s="135"/>
      <c r="X75" s="135"/>
      <c r="Y75" s="135"/>
    </row>
    <row r="76" spans="10:25" ht="12.75">
      <c r="J76" s="131"/>
      <c r="K76" s="131"/>
      <c r="L76" s="131"/>
      <c r="M76" s="131"/>
      <c r="P76" s="119"/>
      <c r="Q76" s="119"/>
      <c r="R76" s="119"/>
      <c r="S76" s="119"/>
      <c r="T76" s="119"/>
      <c r="U76" s="119"/>
      <c r="V76" s="135"/>
      <c r="W76" s="135"/>
      <c r="X76" s="135"/>
      <c r="Y76" s="135"/>
    </row>
    <row r="77" spans="10:25" ht="12.75">
      <c r="J77" s="131"/>
      <c r="K77" s="131"/>
      <c r="L77" s="131"/>
      <c r="M77" s="131"/>
      <c r="P77" s="119"/>
      <c r="Q77" s="119"/>
      <c r="R77" s="119"/>
      <c r="S77" s="119"/>
      <c r="T77" s="119"/>
      <c r="U77" s="119"/>
      <c r="V77" s="135"/>
      <c r="W77" s="135"/>
      <c r="X77" s="135"/>
      <c r="Y77" s="135"/>
    </row>
    <row r="78" spans="10:25" ht="12.75">
      <c r="J78" s="131"/>
      <c r="K78" s="131"/>
      <c r="L78" s="131"/>
      <c r="M78" s="131"/>
      <c r="P78" s="119"/>
      <c r="Q78" s="119"/>
      <c r="R78" s="119"/>
      <c r="S78" s="119"/>
      <c r="T78" s="119"/>
      <c r="U78" s="119"/>
      <c r="V78" s="135"/>
      <c r="W78" s="135"/>
      <c r="X78" s="135"/>
      <c r="Y78" s="135"/>
    </row>
    <row r="79" spans="10:25" ht="12.75">
      <c r="J79" s="131"/>
      <c r="K79" s="131"/>
      <c r="L79" s="131"/>
      <c r="M79" s="131"/>
      <c r="P79" s="119"/>
      <c r="Q79" s="119"/>
      <c r="R79" s="119"/>
      <c r="S79" s="119"/>
      <c r="T79" s="119"/>
      <c r="U79" s="119"/>
      <c r="V79" s="135"/>
      <c r="W79" s="135"/>
      <c r="X79" s="135"/>
      <c r="Y79" s="135"/>
    </row>
    <row r="80" spans="16:25" ht="12.75">
      <c r="P80" s="119"/>
      <c r="Q80" s="119"/>
      <c r="R80" s="119"/>
      <c r="S80" s="119"/>
      <c r="T80" s="119"/>
      <c r="U80" s="119"/>
      <c r="V80" s="135"/>
      <c r="W80" s="135"/>
      <c r="X80" s="135"/>
      <c r="Y80" s="135"/>
    </row>
    <row r="81" spans="10:25" ht="12.75">
      <c r="J81" s="134"/>
      <c r="K81" s="134"/>
      <c r="L81" s="134"/>
      <c r="M81" s="134"/>
      <c r="N81" s="119"/>
      <c r="O81" s="119"/>
      <c r="P81" s="119"/>
      <c r="Q81" s="119"/>
      <c r="R81" s="119"/>
      <c r="S81" s="119"/>
      <c r="T81" s="119"/>
      <c r="U81" s="119"/>
      <c r="V81" s="135"/>
      <c r="W81" s="135"/>
      <c r="X81" s="135"/>
      <c r="Y81" s="135"/>
    </row>
    <row r="82" spans="1:25" ht="12.75">
      <c r="A82" s="119"/>
      <c r="B82" s="119"/>
      <c r="C82" s="119"/>
      <c r="D82" s="119"/>
      <c r="E82" s="133"/>
      <c r="F82" s="133"/>
      <c r="G82" s="133"/>
      <c r="H82" s="119"/>
      <c r="I82" s="119"/>
      <c r="J82" s="134"/>
      <c r="K82" s="134"/>
      <c r="L82" s="134"/>
      <c r="M82" s="134"/>
      <c r="N82" s="119"/>
      <c r="O82" s="119"/>
      <c r="P82" s="119"/>
      <c r="Q82" s="119"/>
      <c r="R82" s="119"/>
      <c r="S82" s="119"/>
      <c r="T82" s="119"/>
      <c r="U82" s="119"/>
      <c r="V82" s="135"/>
      <c r="W82" s="135"/>
      <c r="X82" s="135"/>
      <c r="Y82" s="135"/>
    </row>
    <row r="83" spans="1:25" ht="12.75">
      <c r="A83" s="120"/>
      <c r="B83" s="120"/>
      <c r="C83" s="120"/>
      <c r="D83" s="120"/>
      <c r="E83" s="136"/>
      <c r="F83" s="136"/>
      <c r="G83" s="136"/>
      <c r="H83" s="119"/>
      <c r="I83" s="119"/>
      <c r="J83" s="134"/>
      <c r="K83" s="134"/>
      <c r="L83" s="134"/>
      <c r="M83" s="134"/>
      <c r="N83" s="119"/>
      <c r="O83" s="119"/>
      <c r="P83" s="119"/>
      <c r="Q83" s="119"/>
      <c r="R83" s="119"/>
      <c r="S83" s="119"/>
      <c r="T83" s="119"/>
      <c r="U83" s="119"/>
      <c r="V83" s="135"/>
      <c r="W83" s="135"/>
      <c r="X83" s="135"/>
      <c r="Y83" s="135"/>
    </row>
    <row r="84" spans="1:25" ht="12.75">
      <c r="A84" s="120"/>
      <c r="B84" s="120"/>
      <c r="C84" s="120"/>
      <c r="D84" s="120"/>
      <c r="E84" s="136"/>
      <c r="F84" s="136"/>
      <c r="G84" s="136"/>
      <c r="H84" s="119"/>
      <c r="I84" s="119"/>
      <c r="J84" s="134"/>
      <c r="K84" s="134"/>
      <c r="L84" s="134"/>
      <c r="M84" s="134"/>
      <c r="N84" s="119"/>
      <c r="O84" s="119"/>
      <c r="P84" s="119"/>
      <c r="Q84" s="119"/>
      <c r="R84" s="119"/>
      <c r="S84" s="119"/>
      <c r="T84" s="119"/>
      <c r="U84" s="119"/>
      <c r="V84" s="135"/>
      <c r="W84" s="135"/>
      <c r="X84" s="135"/>
      <c r="Y84" s="135"/>
    </row>
    <row r="85" spans="1:25" ht="12.75">
      <c r="A85" s="120"/>
      <c r="B85" s="120"/>
      <c r="C85" s="120"/>
      <c r="D85" s="120"/>
      <c r="E85" s="136"/>
      <c r="F85" s="136"/>
      <c r="G85" s="136"/>
      <c r="H85" s="119"/>
      <c r="I85" s="119"/>
      <c r="J85" s="134"/>
      <c r="K85" s="134"/>
      <c r="L85" s="134"/>
      <c r="M85" s="134"/>
      <c r="N85" s="119"/>
      <c r="O85" s="119"/>
      <c r="P85" s="119"/>
      <c r="Q85" s="119"/>
      <c r="R85" s="119"/>
      <c r="S85" s="119"/>
      <c r="T85" s="119"/>
      <c r="U85" s="119"/>
      <c r="V85" s="135"/>
      <c r="W85" s="135"/>
      <c r="X85" s="135"/>
      <c r="Y85" s="135"/>
    </row>
    <row r="86" spans="1:25" ht="12.75">
      <c r="A86" s="119"/>
      <c r="B86" s="119"/>
      <c r="C86" s="119"/>
      <c r="D86" s="119"/>
      <c r="E86" s="133"/>
      <c r="F86" s="133"/>
      <c r="G86" s="133"/>
      <c r="H86" s="119"/>
      <c r="I86" s="119"/>
      <c r="J86" s="134"/>
      <c r="K86" s="134"/>
      <c r="L86" s="134"/>
      <c r="M86" s="134"/>
      <c r="N86" s="119"/>
      <c r="O86" s="119"/>
      <c r="P86" s="119"/>
      <c r="Q86" s="119"/>
      <c r="R86" s="119"/>
      <c r="S86" s="119"/>
      <c r="T86" s="119"/>
      <c r="U86" s="119"/>
      <c r="V86" s="135"/>
      <c r="W86" s="135"/>
      <c r="X86" s="135"/>
      <c r="Y86" s="135"/>
    </row>
    <row r="87" spans="1:25" ht="12.75">
      <c r="A87" s="119"/>
      <c r="B87" s="119"/>
      <c r="C87" s="119"/>
      <c r="D87" s="119"/>
      <c r="E87" s="133"/>
      <c r="F87" s="133"/>
      <c r="G87" s="133"/>
      <c r="H87" s="119"/>
      <c r="I87" s="119"/>
      <c r="J87" s="134"/>
      <c r="K87" s="134"/>
      <c r="L87" s="134"/>
      <c r="M87" s="134"/>
      <c r="N87" s="119"/>
      <c r="O87" s="119"/>
      <c r="P87" s="119"/>
      <c r="Q87" s="119"/>
      <c r="R87" s="119"/>
      <c r="S87" s="119"/>
      <c r="T87" s="119"/>
      <c r="U87" s="119"/>
      <c r="V87" s="135"/>
      <c r="W87" s="135"/>
      <c r="X87" s="135"/>
      <c r="Y87" s="135"/>
    </row>
    <row r="88" spans="1:25" ht="12.75">
      <c r="A88" s="119"/>
      <c r="B88" s="119"/>
      <c r="C88" s="119"/>
      <c r="D88" s="119"/>
      <c r="E88" s="133"/>
      <c r="F88" s="133"/>
      <c r="G88" s="133"/>
      <c r="H88" s="119"/>
      <c r="I88" s="119"/>
      <c r="J88" s="134"/>
      <c r="K88" s="134"/>
      <c r="L88" s="134"/>
      <c r="M88" s="134"/>
      <c r="N88" s="119"/>
      <c r="O88" s="119"/>
      <c r="P88" s="119"/>
      <c r="Q88" s="119"/>
      <c r="R88" s="119"/>
      <c r="S88" s="119"/>
      <c r="T88" s="119"/>
      <c r="U88" s="119"/>
      <c r="V88" s="135"/>
      <c r="W88" s="135"/>
      <c r="X88" s="135"/>
      <c r="Y88" s="135"/>
    </row>
    <row r="89" spans="1:25" ht="12.75">
      <c r="A89" s="119"/>
      <c r="B89" s="119"/>
      <c r="C89" s="119"/>
      <c r="D89" s="119"/>
      <c r="E89" s="133"/>
      <c r="F89" s="133"/>
      <c r="G89" s="133"/>
      <c r="H89" s="119"/>
      <c r="I89" s="119"/>
      <c r="J89" s="134"/>
      <c r="K89" s="134"/>
      <c r="L89" s="134"/>
      <c r="M89" s="134"/>
      <c r="N89" s="119"/>
      <c r="O89" s="119"/>
      <c r="P89" s="119"/>
      <c r="Q89" s="119"/>
      <c r="R89" s="119"/>
      <c r="S89" s="119"/>
      <c r="T89" s="119"/>
      <c r="U89" s="119"/>
      <c r="V89" s="135"/>
      <c r="W89" s="135"/>
      <c r="X89" s="135"/>
      <c r="Y89" s="135"/>
    </row>
    <row r="90" spans="1:25" ht="12.75">
      <c r="A90" s="119"/>
      <c r="B90" s="119"/>
      <c r="C90" s="119"/>
      <c r="D90" s="119"/>
      <c r="E90" s="133"/>
      <c r="F90" s="133"/>
      <c r="G90" s="133"/>
      <c r="H90" s="119"/>
      <c r="I90" s="119"/>
      <c r="J90" s="134"/>
      <c r="K90" s="134"/>
      <c r="L90" s="134"/>
      <c r="M90" s="134"/>
      <c r="N90" s="119"/>
      <c r="O90" s="119"/>
      <c r="P90" s="119"/>
      <c r="Q90" s="119"/>
      <c r="R90" s="119"/>
      <c r="S90" s="119"/>
      <c r="T90" s="119"/>
      <c r="U90" s="119"/>
      <c r="V90" s="135"/>
      <c r="W90" s="135"/>
      <c r="X90" s="135"/>
      <c r="Y90" s="135"/>
    </row>
    <row r="91" spans="1:25" ht="12.75">
      <c r="A91" s="119"/>
      <c r="B91" s="119"/>
      <c r="C91" s="119"/>
      <c r="D91" s="119"/>
      <c r="E91" s="133"/>
      <c r="F91" s="133"/>
      <c r="G91" s="133"/>
      <c r="H91" s="119"/>
      <c r="I91" s="119"/>
      <c r="J91" s="134"/>
      <c r="K91" s="134"/>
      <c r="L91" s="134"/>
      <c r="M91" s="134"/>
      <c r="N91" s="119"/>
      <c r="O91" s="119"/>
      <c r="P91" s="119"/>
      <c r="Q91" s="119"/>
      <c r="R91" s="119"/>
      <c r="S91" s="119"/>
      <c r="T91" s="119"/>
      <c r="U91" s="119"/>
      <c r="V91" s="135"/>
      <c r="W91" s="135"/>
      <c r="X91" s="135"/>
      <c r="Y91" s="135"/>
    </row>
    <row r="92" spans="1:25" ht="12.75">
      <c r="A92" s="119"/>
      <c r="B92" s="119"/>
      <c r="C92" s="119"/>
      <c r="D92" s="119"/>
      <c r="E92" s="133"/>
      <c r="F92" s="133"/>
      <c r="G92" s="133"/>
      <c r="H92" s="119"/>
      <c r="I92" s="119"/>
      <c r="J92" s="134"/>
      <c r="K92" s="134"/>
      <c r="L92" s="134"/>
      <c r="M92" s="134"/>
      <c r="N92" s="134"/>
      <c r="O92" s="134"/>
      <c r="P92" s="119"/>
      <c r="Q92" s="119"/>
      <c r="R92" s="119"/>
      <c r="S92" s="119"/>
      <c r="T92" s="119"/>
      <c r="U92" s="119"/>
      <c r="V92" s="135"/>
      <c r="W92" s="135"/>
      <c r="X92" s="135"/>
      <c r="Y92" s="135"/>
    </row>
    <row r="93" spans="1:25" ht="12.75">
      <c r="A93" s="119"/>
      <c r="B93" s="119"/>
      <c r="C93" s="119"/>
      <c r="D93" s="119"/>
      <c r="E93" s="133"/>
      <c r="F93" s="133"/>
      <c r="G93" s="133"/>
      <c r="H93" s="119"/>
      <c r="I93" s="119"/>
      <c r="J93" s="134"/>
      <c r="K93" s="134"/>
      <c r="L93" s="134"/>
      <c r="M93" s="134"/>
      <c r="N93" s="134"/>
      <c r="O93" s="134"/>
      <c r="P93" s="119"/>
      <c r="Q93" s="119"/>
      <c r="R93" s="119"/>
      <c r="S93" s="119"/>
      <c r="T93" s="131"/>
      <c r="U93" s="131"/>
      <c r="V93" s="4"/>
      <c r="W93" s="4"/>
      <c r="X93" s="4"/>
      <c r="Y93" s="4"/>
    </row>
    <row r="94" spans="1:19" ht="12.75">
      <c r="A94" s="119"/>
      <c r="B94" s="119"/>
      <c r="C94" s="119"/>
      <c r="D94" s="119"/>
      <c r="E94" s="133"/>
      <c r="F94" s="133"/>
      <c r="G94" s="133"/>
      <c r="H94" s="119"/>
      <c r="I94" s="119"/>
      <c r="J94" s="134"/>
      <c r="K94" s="134"/>
      <c r="L94" s="134"/>
      <c r="M94" s="134"/>
      <c r="N94" s="134"/>
      <c r="O94" s="134"/>
      <c r="P94" s="119"/>
      <c r="Q94" s="119"/>
      <c r="R94" s="119"/>
      <c r="S94" s="119"/>
    </row>
    <row r="95" spans="1:19" ht="12.75">
      <c r="A95" s="119"/>
      <c r="B95" s="119"/>
      <c r="C95" s="119"/>
      <c r="D95" s="119"/>
      <c r="E95" s="133"/>
      <c r="F95" s="133"/>
      <c r="G95" s="133"/>
      <c r="H95" s="119"/>
      <c r="I95" s="119"/>
      <c r="J95" s="134"/>
      <c r="K95" s="134"/>
      <c r="L95" s="134"/>
      <c r="M95" s="134"/>
      <c r="N95" s="134"/>
      <c r="O95" s="134"/>
      <c r="P95" s="119"/>
      <c r="Q95" s="119"/>
      <c r="R95" s="119"/>
      <c r="S95" s="119"/>
    </row>
    <row r="96" spans="1:13" ht="12.75">
      <c r="A96" s="119"/>
      <c r="B96" s="119"/>
      <c r="C96" s="119"/>
      <c r="D96" s="119"/>
      <c r="E96" s="133"/>
      <c r="F96" s="139"/>
      <c r="G96" s="139"/>
      <c r="H96" s="139"/>
      <c r="I96" s="139"/>
      <c r="J96" s="134"/>
      <c r="K96" s="134"/>
      <c r="L96" s="134"/>
      <c r="M96" s="134"/>
    </row>
    <row r="97" spans="1:13" ht="12.75">
      <c r="A97" s="119"/>
      <c r="B97" s="119"/>
      <c r="C97" s="119"/>
      <c r="D97" s="119"/>
      <c r="E97" s="133"/>
      <c r="F97" s="139"/>
      <c r="G97" s="139"/>
      <c r="H97" s="139"/>
      <c r="I97" s="139"/>
      <c r="J97" s="134"/>
      <c r="K97" s="134"/>
      <c r="L97" s="134"/>
      <c r="M97" s="134"/>
    </row>
  </sheetData>
  <sheetProtection/>
  <mergeCells count="13">
    <mergeCell ref="Q8:Q9"/>
    <mergeCell ref="O8:O9"/>
    <mergeCell ref="N8:N9"/>
    <mergeCell ref="M8:M9"/>
    <mergeCell ref="L8:L9"/>
    <mergeCell ref="I8:I9"/>
    <mergeCell ref="R8:R9"/>
    <mergeCell ref="F8:F9"/>
    <mergeCell ref="G8:G9"/>
    <mergeCell ref="H8:H9"/>
    <mergeCell ref="P8:P9"/>
    <mergeCell ref="J8:J9"/>
    <mergeCell ref="K8:K9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4"/>
  <sheetViews>
    <sheetView zoomScale="130" zoomScaleNormal="130" zoomScalePageLayoutView="0" workbookViewId="0" topLeftCell="A31">
      <selection activeCell="K17" sqref="K17"/>
    </sheetView>
  </sheetViews>
  <sheetFormatPr defaultColWidth="9.140625" defaultRowHeight="12.75"/>
  <cols>
    <col min="2" max="2" width="4.28125" style="0" customWidth="1"/>
    <col min="4" max="4" width="6.57421875" style="0" customWidth="1"/>
    <col min="5" max="5" width="3.8515625" style="0" customWidth="1"/>
    <col min="6" max="6" width="5.421875" style="0" customWidth="1"/>
    <col min="7" max="7" width="11.28125" style="0" customWidth="1"/>
    <col min="8" max="8" width="10.140625" style="0" customWidth="1"/>
    <col min="9" max="9" width="10.8515625" style="0" customWidth="1"/>
    <col min="10" max="10" width="9.8515625" style="0" customWidth="1"/>
    <col min="11" max="11" width="9.7109375" style="0" customWidth="1"/>
    <col min="12" max="12" width="9.00390625" style="0" customWidth="1"/>
    <col min="13" max="13" width="9.140625" style="0" customWidth="1"/>
    <col min="14" max="14" width="8.57421875" style="0" customWidth="1"/>
    <col min="15" max="15" width="8.28125" style="0" customWidth="1"/>
    <col min="16" max="16" width="7.7109375" style="0" customWidth="1"/>
    <col min="17" max="17" width="9.28125" style="0" customWidth="1"/>
    <col min="18" max="18" width="8.00390625" style="0" customWidth="1"/>
    <col min="19" max="19" width="7.8515625" style="0" customWidth="1"/>
    <col min="20" max="20" width="7.7109375" style="0" customWidth="1"/>
    <col min="21" max="21" width="7.421875" style="0" customWidth="1"/>
    <col min="22" max="22" width="17.7109375" style="0" customWidth="1"/>
    <col min="23" max="23" width="16.7109375" style="0" customWidth="1"/>
  </cols>
  <sheetData>
    <row r="2" spans="1:20" ht="12.75">
      <c r="A2" s="121" t="s">
        <v>97</v>
      </c>
      <c r="B2" s="121"/>
      <c r="C2" s="121"/>
      <c r="D2" s="154" t="s">
        <v>59</v>
      </c>
      <c r="E2" s="154"/>
      <c r="F2" s="154"/>
      <c r="G2" s="121"/>
      <c r="H2" s="121"/>
      <c r="I2" s="121"/>
      <c r="J2" s="121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2.75">
      <c r="A3" s="121" t="s">
        <v>98</v>
      </c>
      <c r="B3" s="121"/>
      <c r="C3" s="121"/>
      <c r="D3" s="156" t="s">
        <v>99</v>
      </c>
      <c r="E3" s="154"/>
      <c r="F3" s="154"/>
      <c r="G3" s="121"/>
      <c r="H3" s="121"/>
      <c r="I3" s="121"/>
      <c r="J3" s="121"/>
      <c r="K3" s="155"/>
      <c r="L3" s="155"/>
      <c r="M3" s="155"/>
      <c r="N3" s="155"/>
      <c r="O3" s="121"/>
      <c r="P3" s="121"/>
      <c r="Q3" s="157"/>
      <c r="R3" s="157"/>
      <c r="S3" s="157"/>
      <c r="T3" s="155"/>
    </row>
    <row r="4" spans="1:20" ht="12.75">
      <c r="A4" s="121" t="s">
        <v>100</v>
      </c>
      <c r="B4" s="121"/>
      <c r="C4" s="121"/>
      <c r="D4" s="154">
        <v>21</v>
      </c>
      <c r="E4" s="154"/>
      <c r="F4" s="154"/>
      <c r="G4" s="121"/>
      <c r="H4" s="121"/>
      <c r="I4" s="121"/>
      <c r="J4" s="121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2.75">
      <c r="A5" s="121" t="s">
        <v>101</v>
      </c>
      <c r="B5" s="121"/>
      <c r="C5" s="121"/>
      <c r="D5" s="154">
        <v>8510</v>
      </c>
      <c r="E5" s="121"/>
      <c r="F5" s="121"/>
      <c r="G5" s="121"/>
      <c r="H5" s="121"/>
      <c r="I5" s="121"/>
      <c r="J5" s="121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12.75">
      <c r="A6" s="121" t="s">
        <v>400</v>
      </c>
      <c r="B6" s="121"/>
      <c r="C6" s="121"/>
      <c r="D6" s="154"/>
      <c r="E6" s="121"/>
      <c r="F6" s="121"/>
      <c r="G6" s="121"/>
      <c r="H6" s="121"/>
      <c r="I6" s="121"/>
      <c r="J6" s="121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2.75">
      <c r="A7" s="121" t="s">
        <v>401</v>
      </c>
      <c r="B7" s="121"/>
      <c r="C7" s="121"/>
      <c r="D7" s="154"/>
      <c r="E7" s="121"/>
      <c r="F7" s="121"/>
      <c r="G7" s="121"/>
      <c r="H7" s="121"/>
      <c r="I7" s="121"/>
      <c r="J7" s="121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12.75">
      <c r="A8" s="121"/>
      <c r="B8" s="121"/>
      <c r="C8" s="121"/>
      <c r="D8" s="154"/>
      <c r="E8" s="121"/>
      <c r="F8" s="121"/>
      <c r="G8" s="121"/>
      <c r="H8" s="121"/>
      <c r="I8" s="121"/>
      <c r="J8" s="121"/>
      <c r="K8" s="155"/>
      <c r="L8" s="155"/>
      <c r="M8" s="155"/>
      <c r="N8" s="155"/>
      <c r="O8" s="155"/>
      <c r="P8" s="155"/>
      <c r="Q8" s="155"/>
      <c r="R8" s="155"/>
      <c r="S8" s="155"/>
      <c r="T8" s="155"/>
    </row>
    <row r="9" spans="1:20" ht="12.75">
      <c r="A9" s="121"/>
      <c r="B9" s="121"/>
      <c r="C9" s="154" t="s">
        <v>291</v>
      </c>
      <c r="D9" s="154"/>
      <c r="E9" s="154"/>
      <c r="F9" s="154"/>
      <c r="G9" s="154"/>
      <c r="H9" s="154"/>
      <c r="I9" s="121"/>
      <c r="J9" s="121"/>
      <c r="K9" s="155"/>
      <c r="L9" s="155"/>
      <c r="M9" s="155"/>
      <c r="N9" s="155"/>
      <c r="O9" s="155"/>
      <c r="P9" s="155"/>
      <c r="Q9" s="155"/>
      <c r="R9" s="155"/>
      <c r="S9" s="155"/>
      <c r="T9" s="155"/>
    </row>
    <row r="10" spans="1:20" ht="12.75">
      <c r="A10" s="155"/>
      <c r="B10" s="155"/>
      <c r="C10" s="158"/>
      <c r="D10" s="158"/>
      <c r="E10" s="158"/>
      <c r="F10" s="158"/>
      <c r="G10" s="158"/>
      <c r="H10" s="158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ht="12.75">
      <c r="A11" s="711" t="s">
        <v>102</v>
      </c>
      <c r="B11" s="159"/>
      <c r="C11" s="159"/>
      <c r="D11" s="159" t="s">
        <v>103</v>
      </c>
      <c r="E11" s="159"/>
      <c r="F11" s="159"/>
      <c r="G11" s="159"/>
      <c r="H11" s="639" t="s">
        <v>104</v>
      </c>
      <c r="I11" s="653" t="s">
        <v>313</v>
      </c>
      <c r="J11" s="634"/>
      <c r="L11" s="186"/>
      <c r="M11" s="155"/>
      <c r="N11" s="155"/>
      <c r="O11" s="155"/>
      <c r="P11" s="155"/>
      <c r="Q11" s="155"/>
      <c r="R11" s="155"/>
      <c r="S11" s="155"/>
      <c r="T11" s="155"/>
    </row>
    <row r="12" spans="1:20" ht="12.75">
      <c r="A12" s="713" t="s">
        <v>105</v>
      </c>
      <c r="B12" s="160">
        <v>6</v>
      </c>
      <c r="C12" s="160" t="s">
        <v>0</v>
      </c>
      <c r="D12" s="155"/>
      <c r="E12" s="155"/>
      <c r="F12" s="155"/>
      <c r="G12" s="155"/>
      <c r="H12" s="288"/>
      <c r="I12" s="654"/>
      <c r="J12" s="186"/>
      <c r="L12" s="186"/>
      <c r="M12" s="155"/>
      <c r="N12" s="155"/>
      <c r="O12" s="155"/>
      <c r="P12" s="155"/>
      <c r="Q12" s="155"/>
      <c r="R12" s="155"/>
      <c r="S12" s="155"/>
      <c r="T12" s="155"/>
    </row>
    <row r="13" spans="1:20" ht="12.75">
      <c r="A13" s="714">
        <v>636</v>
      </c>
      <c r="B13" s="160" t="s">
        <v>106</v>
      </c>
      <c r="C13" s="160"/>
      <c r="D13" s="155"/>
      <c r="E13" s="155"/>
      <c r="F13" s="155"/>
      <c r="G13" s="155"/>
      <c r="H13" s="703">
        <v>190190</v>
      </c>
      <c r="I13" s="655">
        <f>H13/D26</f>
        <v>25242.550932377726</v>
      </c>
      <c r="J13" s="186"/>
      <c r="L13" s="635"/>
      <c r="M13" s="155"/>
      <c r="N13" s="155"/>
      <c r="O13" s="155"/>
      <c r="P13" s="155"/>
      <c r="Q13" s="155"/>
      <c r="R13" s="155"/>
      <c r="S13" s="155"/>
      <c r="T13" s="155"/>
    </row>
    <row r="14" spans="1:20" ht="12.75">
      <c r="A14" s="161">
        <v>63612</v>
      </c>
      <c r="B14" s="155" t="s">
        <v>217</v>
      </c>
      <c r="C14" s="155"/>
      <c r="D14" s="155"/>
      <c r="E14" s="155"/>
      <c r="F14" s="155"/>
      <c r="G14" s="155"/>
      <c r="H14" s="704">
        <v>205940</v>
      </c>
      <c r="I14" s="655">
        <f>H14/D26</f>
        <v>27332.93516490809</v>
      </c>
      <c r="J14" s="186"/>
      <c r="L14" s="259"/>
      <c r="M14" s="155"/>
      <c r="N14" s="155"/>
      <c r="O14" s="155"/>
      <c r="P14" s="155"/>
      <c r="Q14" s="155"/>
      <c r="R14" s="155"/>
      <c r="S14" s="155"/>
      <c r="T14" s="155"/>
    </row>
    <row r="15" spans="1:20" ht="12.75">
      <c r="A15" s="714">
        <v>639</v>
      </c>
      <c r="B15" s="160" t="s">
        <v>211</v>
      </c>
      <c r="C15" s="160"/>
      <c r="D15" s="155"/>
      <c r="E15" s="155"/>
      <c r="F15" s="155"/>
      <c r="G15" s="155"/>
      <c r="H15" s="703">
        <f>SUM(H16)</f>
        <v>445459</v>
      </c>
      <c r="I15" s="655">
        <f>H15/D26</f>
        <v>59122.5695135709</v>
      </c>
      <c r="J15" s="186"/>
      <c r="L15" s="635"/>
      <c r="M15" s="155"/>
      <c r="N15" s="155"/>
      <c r="O15" s="155"/>
      <c r="P15" s="155"/>
      <c r="Q15" s="155"/>
      <c r="R15" s="155"/>
      <c r="S15" s="155"/>
      <c r="T15" s="155"/>
    </row>
    <row r="16" spans="1:20" ht="12.75">
      <c r="A16" s="161">
        <v>6393</v>
      </c>
      <c r="B16" s="155" t="s">
        <v>212</v>
      </c>
      <c r="C16" s="155"/>
      <c r="D16" s="155"/>
      <c r="E16" s="155"/>
      <c r="F16" s="155"/>
      <c r="G16" s="155"/>
      <c r="H16" s="704">
        <v>445459</v>
      </c>
      <c r="I16" s="655">
        <f>H16/D26</f>
        <v>59122.5695135709</v>
      </c>
      <c r="J16" s="186"/>
      <c r="L16" s="259"/>
      <c r="M16" s="163"/>
      <c r="N16" s="163"/>
      <c r="O16" s="163"/>
      <c r="P16" s="163"/>
      <c r="Q16" s="163"/>
      <c r="R16" s="163"/>
      <c r="S16" s="163"/>
      <c r="T16" s="155"/>
    </row>
    <row r="17" spans="1:20" ht="12.75">
      <c r="A17" s="165">
        <v>652</v>
      </c>
      <c r="B17" s="160" t="s">
        <v>107</v>
      </c>
      <c r="C17" s="155"/>
      <c r="D17" s="155"/>
      <c r="E17" s="155"/>
      <c r="F17" s="155"/>
      <c r="G17" s="155"/>
      <c r="H17" s="705">
        <f>SUM(H18)</f>
        <v>1180547.5</v>
      </c>
      <c r="I17" s="655">
        <f>H17/D26</f>
        <v>156685.57966686573</v>
      </c>
      <c r="J17" s="186"/>
      <c r="L17" s="636"/>
      <c r="M17" s="163"/>
      <c r="N17" s="163"/>
      <c r="O17" s="163"/>
      <c r="P17" s="163"/>
      <c r="Q17" s="163"/>
      <c r="R17" s="163"/>
      <c r="S17" s="163"/>
      <c r="T17" s="155"/>
    </row>
    <row r="18" spans="1:20" ht="12.75">
      <c r="A18" s="161">
        <v>65264</v>
      </c>
      <c r="B18" s="155" t="s">
        <v>108</v>
      </c>
      <c r="C18" s="155"/>
      <c r="D18" s="155"/>
      <c r="E18" s="155"/>
      <c r="F18" s="155"/>
      <c r="G18" s="155"/>
      <c r="H18" s="704">
        <v>1180547.5</v>
      </c>
      <c r="I18" s="655">
        <f>H18/D26</f>
        <v>156685.57966686573</v>
      </c>
      <c r="J18" s="186"/>
      <c r="L18" s="259"/>
      <c r="M18" s="163"/>
      <c r="N18" s="163"/>
      <c r="O18" s="163"/>
      <c r="P18" s="163"/>
      <c r="Q18" s="163"/>
      <c r="R18" s="163"/>
      <c r="S18" s="163"/>
      <c r="T18" s="155"/>
    </row>
    <row r="19" spans="1:20" ht="12.75">
      <c r="A19" s="165">
        <v>661</v>
      </c>
      <c r="B19" s="160" t="s">
        <v>109</v>
      </c>
      <c r="C19" s="160"/>
      <c r="D19" s="160"/>
      <c r="E19" s="160"/>
      <c r="F19" s="160"/>
      <c r="G19" s="160"/>
      <c r="H19" s="705">
        <f>SUM(H20)</f>
        <v>36830</v>
      </c>
      <c r="I19" s="655">
        <f>H19/D26</f>
        <v>4888.181033910677</v>
      </c>
      <c r="J19" s="202"/>
      <c r="L19" s="636"/>
      <c r="M19" s="166"/>
      <c r="N19" s="166"/>
      <c r="O19" s="166"/>
      <c r="P19" s="166"/>
      <c r="Q19" s="166"/>
      <c r="R19" s="166"/>
      <c r="S19" s="166"/>
      <c r="T19" s="155"/>
    </row>
    <row r="20" spans="1:20" ht="12.75">
      <c r="A20" s="161">
        <v>661513</v>
      </c>
      <c r="B20" s="155" t="s">
        <v>110</v>
      </c>
      <c r="C20" s="155"/>
      <c r="D20" s="155"/>
      <c r="E20" s="155"/>
      <c r="F20" s="155"/>
      <c r="G20" s="155"/>
      <c r="H20" s="704">
        <v>36830</v>
      </c>
      <c r="I20" s="655">
        <f>H20/D26</f>
        <v>4888.181033910677</v>
      </c>
      <c r="J20" s="186"/>
      <c r="L20" s="259"/>
      <c r="M20" s="163"/>
      <c r="N20" s="163"/>
      <c r="O20" s="163"/>
      <c r="P20" s="163"/>
      <c r="Q20" s="163"/>
      <c r="R20" s="163"/>
      <c r="S20" s="163"/>
      <c r="T20" s="119"/>
    </row>
    <row r="21" spans="1:20" ht="12.75">
      <c r="A21" s="161"/>
      <c r="B21" s="155"/>
      <c r="C21" s="155"/>
      <c r="D21" s="155"/>
      <c r="E21" s="155"/>
      <c r="F21" s="155"/>
      <c r="G21" s="155"/>
      <c r="H21" s="704"/>
      <c r="I21" s="654"/>
      <c r="J21" s="186"/>
      <c r="L21" s="259"/>
      <c r="M21" s="163"/>
      <c r="N21" s="163"/>
      <c r="O21" s="163"/>
      <c r="P21" s="163"/>
      <c r="Q21" s="163"/>
      <c r="R21" s="163"/>
      <c r="S21" s="163"/>
      <c r="T21" s="155"/>
    </row>
    <row r="22" spans="1:20" ht="12.75">
      <c r="A22" s="165">
        <v>671</v>
      </c>
      <c r="B22" s="160" t="s">
        <v>111</v>
      </c>
      <c r="C22" s="160"/>
      <c r="D22" s="160"/>
      <c r="E22" s="160"/>
      <c r="F22" s="160"/>
      <c r="G22" s="160"/>
      <c r="H22" s="705">
        <f>SUM(H23)</f>
        <v>3900000</v>
      </c>
      <c r="I22" s="655">
        <f>H22/D26</f>
        <v>517618.9528170416</v>
      </c>
      <c r="J22" s="202"/>
      <c r="L22" s="636"/>
      <c r="M22" s="166"/>
      <c r="N22" s="166"/>
      <c r="O22" s="166"/>
      <c r="P22" s="166"/>
      <c r="Q22" s="166"/>
      <c r="R22" s="166"/>
      <c r="S22" s="166"/>
      <c r="T22" s="167">
        <f>SUM(T18:T21)</f>
        <v>0</v>
      </c>
    </row>
    <row r="23" spans="1:20" ht="12.75">
      <c r="A23" s="161">
        <v>6711</v>
      </c>
      <c r="B23" s="155" t="s">
        <v>111</v>
      </c>
      <c r="C23" s="155"/>
      <c r="D23" s="155"/>
      <c r="E23" s="155"/>
      <c r="F23" s="155"/>
      <c r="G23" s="155"/>
      <c r="H23" s="704">
        <v>3900000</v>
      </c>
      <c r="I23" s="655">
        <f>H23/D26</f>
        <v>517618.9528170416</v>
      </c>
      <c r="J23" s="186"/>
      <c r="L23" s="259"/>
      <c r="M23" s="163"/>
      <c r="N23" s="163"/>
      <c r="O23" s="163"/>
      <c r="P23" s="163"/>
      <c r="Q23" s="163"/>
      <c r="R23" s="163"/>
      <c r="S23" s="163"/>
      <c r="T23" s="155"/>
    </row>
    <row r="24" spans="1:20" ht="12.75">
      <c r="A24" s="715"/>
      <c r="B24" s="160"/>
      <c r="C24" s="160"/>
      <c r="D24" s="160"/>
      <c r="E24" s="160"/>
      <c r="F24" s="160"/>
      <c r="G24" s="160"/>
      <c r="H24" s="706"/>
      <c r="I24" s="654"/>
      <c r="J24" s="202"/>
      <c r="L24" s="636"/>
      <c r="M24" s="166"/>
      <c r="N24" s="166"/>
      <c r="O24" s="166"/>
      <c r="P24" s="166"/>
      <c r="Q24" s="166"/>
      <c r="R24" s="166"/>
      <c r="S24" s="166"/>
      <c r="T24" s="155"/>
    </row>
    <row r="25" spans="1:20" ht="12.75">
      <c r="A25" s="712" t="s">
        <v>112</v>
      </c>
      <c r="B25" s="169"/>
      <c r="C25" s="169"/>
      <c r="D25" s="169"/>
      <c r="E25" s="169"/>
      <c r="F25" s="169"/>
      <c r="G25" s="169"/>
      <c r="H25" s="707">
        <f>H13+H15+H17+H19+H22+H24</f>
        <v>5753026.5</v>
      </c>
      <c r="I25" s="656">
        <f>H25/D26</f>
        <v>763557.8339637666</v>
      </c>
      <c r="J25" s="186"/>
      <c r="L25" s="636"/>
      <c r="M25" s="163"/>
      <c r="N25" s="163"/>
      <c r="O25" s="163"/>
      <c r="P25" s="163"/>
      <c r="Q25" s="163"/>
      <c r="R25" s="163"/>
      <c r="S25" s="163"/>
      <c r="T25" s="155"/>
    </row>
    <row r="26" spans="1:21" ht="12.75">
      <c r="A26" s="708" t="s">
        <v>380</v>
      </c>
      <c r="B26" s="640"/>
      <c r="C26" s="640"/>
      <c r="D26" s="640">
        <v>7.5345</v>
      </c>
      <c r="M26" s="275"/>
      <c r="N26" s="275"/>
      <c r="O26" s="275"/>
      <c r="P26" s="275"/>
      <c r="Q26" s="275"/>
      <c r="R26" s="275"/>
      <c r="S26" s="275"/>
      <c r="T26" s="275"/>
      <c r="U26" s="275" t="s">
        <v>225</v>
      </c>
    </row>
    <row r="27" spans="1:21" ht="17.25" customHeight="1">
      <c r="A27" s="276" t="s">
        <v>113</v>
      </c>
      <c r="B27" s="277"/>
      <c r="C27" s="278"/>
      <c r="D27" s="279"/>
      <c r="E27" s="279"/>
      <c r="F27" s="279"/>
      <c r="G27" s="879" t="s">
        <v>381</v>
      </c>
      <c r="H27" s="879" t="s">
        <v>386</v>
      </c>
      <c r="I27" s="879" t="s">
        <v>382</v>
      </c>
      <c r="J27" s="879" t="s">
        <v>374</v>
      </c>
      <c r="K27" s="881" t="s">
        <v>383</v>
      </c>
      <c r="L27" s="881" t="s">
        <v>387</v>
      </c>
      <c r="M27" s="875" t="s">
        <v>384</v>
      </c>
      <c r="N27" s="875" t="s">
        <v>388</v>
      </c>
      <c r="O27" s="877" t="s">
        <v>14</v>
      </c>
      <c r="P27" s="877" t="s">
        <v>389</v>
      </c>
      <c r="Q27" s="883" t="s">
        <v>385</v>
      </c>
      <c r="R27" s="883" t="s">
        <v>390</v>
      </c>
      <c r="S27" s="883" t="s">
        <v>216</v>
      </c>
      <c r="T27" s="883" t="s">
        <v>391</v>
      </c>
      <c r="U27" s="885" t="s">
        <v>342</v>
      </c>
    </row>
    <row r="28" spans="1:21" ht="25.5" customHeight="1">
      <c r="A28" s="709"/>
      <c r="B28" s="170"/>
      <c r="C28" s="172"/>
      <c r="D28" s="186"/>
      <c r="E28" s="186"/>
      <c r="F28" s="186"/>
      <c r="G28" s="880"/>
      <c r="H28" s="880"/>
      <c r="I28" s="880"/>
      <c r="J28" s="880"/>
      <c r="K28" s="882"/>
      <c r="L28" s="882"/>
      <c r="M28" s="876"/>
      <c r="N28" s="876"/>
      <c r="O28" s="878"/>
      <c r="P28" s="878"/>
      <c r="Q28" s="884"/>
      <c r="R28" s="884"/>
      <c r="S28" s="884"/>
      <c r="T28" s="884"/>
      <c r="U28" s="886"/>
    </row>
    <row r="29" spans="1:22" ht="12.75">
      <c r="A29" s="873" t="s">
        <v>197</v>
      </c>
      <c r="B29" s="874"/>
      <c r="C29" s="284"/>
      <c r="D29" s="285"/>
      <c r="E29" s="285"/>
      <c r="F29" s="286"/>
      <c r="G29" s="699">
        <f aca="true" t="shared" si="0" ref="G29:S29">SUM(G30+G135)</f>
        <v>5768776.5</v>
      </c>
      <c r="H29" s="700">
        <f>G29/U29</f>
        <v>765648.218196297</v>
      </c>
      <c r="I29" s="701">
        <f t="shared" si="0"/>
        <v>3900000</v>
      </c>
      <c r="J29" s="701">
        <f>I29/U29</f>
        <v>517618.9528170416</v>
      </c>
      <c r="K29" s="701">
        <f t="shared" si="0"/>
        <v>1180547.5</v>
      </c>
      <c r="L29" s="701">
        <f>K29/U29</f>
        <v>156685.57966686573</v>
      </c>
      <c r="M29" s="701">
        <f t="shared" si="0"/>
        <v>184100</v>
      </c>
      <c r="N29" s="701">
        <f>M29/U29</f>
        <v>24434.269029132654</v>
      </c>
      <c r="O29" s="701">
        <f t="shared" si="0"/>
        <v>36830</v>
      </c>
      <c r="P29" s="701">
        <f>O29/U29</f>
        <v>4888.181033910677</v>
      </c>
      <c r="Q29" s="701">
        <f t="shared" si="0"/>
        <v>445459</v>
      </c>
      <c r="R29" s="701">
        <f>Q29/U29</f>
        <v>59122.5695135709</v>
      </c>
      <c r="S29" s="701">
        <f t="shared" si="0"/>
        <v>21840</v>
      </c>
      <c r="T29" s="701">
        <f>S29/U29</f>
        <v>2898.666135775433</v>
      </c>
      <c r="U29" s="702">
        <v>7.5345</v>
      </c>
      <c r="V29" s="192"/>
    </row>
    <row r="30" spans="1:23" ht="12.75">
      <c r="A30" s="282">
        <v>3</v>
      </c>
      <c r="B30" s="643"/>
      <c r="C30" s="644" t="s">
        <v>19</v>
      </c>
      <c r="D30" s="202"/>
      <c r="E30" s="202"/>
      <c r="F30" s="186"/>
      <c r="G30" s="171">
        <f>SUM(G31+G49+G132)</f>
        <v>5723776.5</v>
      </c>
      <c r="H30" s="664">
        <f aca="true" t="shared" si="1" ref="H30:H39">G30/U30</f>
        <v>759675.6918176388</v>
      </c>
      <c r="I30" s="287">
        <f>I31+I49+I113+I132</f>
        <v>3900000</v>
      </c>
      <c r="J30" s="690">
        <f aca="true" t="shared" si="2" ref="J30:J39">I30/U30</f>
        <v>517618.9528170416</v>
      </c>
      <c r="K30" s="287">
        <f>SUM(K31+K49+K132)</f>
        <v>1180547.5</v>
      </c>
      <c r="L30" s="690">
        <f aca="true" t="shared" si="3" ref="L30:L39">K30/U30</f>
        <v>156685.57966686573</v>
      </c>
      <c r="M30" s="287">
        <f>SUM(M49)</f>
        <v>139100</v>
      </c>
      <c r="N30" s="690">
        <f aca="true" t="shared" si="4" ref="N30:N39">M30/U30</f>
        <v>18461.742650474484</v>
      </c>
      <c r="O30" s="287">
        <f>SUM(O31+O49+O132)</f>
        <v>36830</v>
      </c>
      <c r="P30" s="690">
        <f aca="true" t="shared" si="5" ref="P30:P39">O30/U30</f>
        <v>4888.181033910677</v>
      </c>
      <c r="Q30" s="173">
        <f>SUM(Q31+Q49+Q132)</f>
        <v>445459</v>
      </c>
      <c r="R30" s="690">
        <f aca="true" t="shared" si="6" ref="R30:R39">Q30/U30</f>
        <v>59122.5695135709</v>
      </c>
      <c r="S30" s="173">
        <f>SUM(S31+S49+S132)</f>
        <v>21840</v>
      </c>
      <c r="T30" s="690">
        <f aca="true" t="shared" si="7" ref="T30:T39">S30/U30</f>
        <v>2898.666135775433</v>
      </c>
      <c r="U30" s="676">
        <v>7.5345</v>
      </c>
      <c r="W30" s="184"/>
    </row>
    <row r="31" spans="1:23" ht="12.75">
      <c r="A31" s="162"/>
      <c r="B31" s="645"/>
      <c r="C31" s="646" t="s">
        <v>117</v>
      </c>
      <c r="D31" s="646"/>
      <c r="E31" s="646"/>
      <c r="F31" s="647"/>
      <c r="G31" s="275">
        <f>SUM(G32+G35+G46)</f>
        <v>4212450</v>
      </c>
      <c r="H31" s="664">
        <f t="shared" si="1"/>
        <v>559088.1943061915</v>
      </c>
      <c r="I31" s="275">
        <f>SUM(I32+I35+I46)</f>
        <v>3550000</v>
      </c>
      <c r="J31" s="690">
        <f t="shared" si="2"/>
        <v>471165.96987192245</v>
      </c>
      <c r="K31" s="637">
        <f>SUM(K32+K35+K46)</f>
        <v>213161</v>
      </c>
      <c r="L31" s="690">
        <f t="shared" si="3"/>
        <v>28291.326564470102</v>
      </c>
      <c r="M31" s="275"/>
      <c r="N31" s="690">
        <f t="shared" si="4"/>
        <v>0</v>
      </c>
      <c r="O31" s="637">
        <f>SUM(O32+O35+O46)</f>
        <v>12830</v>
      </c>
      <c r="P31" s="690">
        <f t="shared" si="5"/>
        <v>1702.8336319596522</v>
      </c>
      <c r="Q31" s="682">
        <f>SUM(Q32+Q35+Q46)</f>
        <v>436459</v>
      </c>
      <c r="R31" s="690">
        <f t="shared" si="6"/>
        <v>57928.064237839266</v>
      </c>
      <c r="S31" s="682"/>
      <c r="T31" s="690">
        <f t="shared" si="7"/>
        <v>0</v>
      </c>
      <c r="U31" s="683">
        <v>7.5345</v>
      </c>
      <c r="V31" s="192"/>
      <c r="W31" s="192"/>
    </row>
    <row r="32" spans="1:21" ht="12.75">
      <c r="A32" s="164">
        <v>311</v>
      </c>
      <c r="B32" s="164"/>
      <c r="C32" s="202" t="s">
        <v>118</v>
      </c>
      <c r="D32" s="202"/>
      <c r="E32" s="202"/>
      <c r="F32" s="176"/>
      <c r="G32" s="275">
        <f>G33</f>
        <v>3450000</v>
      </c>
      <c r="H32" s="665">
        <f t="shared" si="1"/>
        <v>457893.68903045985</v>
      </c>
      <c r="I32" s="275">
        <f>I33</f>
        <v>2920000</v>
      </c>
      <c r="J32" s="688">
        <f t="shared" si="2"/>
        <v>387550.60057070805</v>
      </c>
      <c r="K32" s="275">
        <f>K33</f>
        <v>155357</v>
      </c>
      <c r="L32" s="688">
        <f t="shared" si="3"/>
        <v>20619.417346871058</v>
      </c>
      <c r="M32" s="275"/>
      <c r="N32" s="688">
        <f t="shared" si="4"/>
        <v>0</v>
      </c>
      <c r="O32" s="275">
        <f>O33</f>
        <v>0</v>
      </c>
      <c r="P32" s="688">
        <f t="shared" si="5"/>
        <v>0</v>
      </c>
      <c r="Q32" s="275">
        <f>Q33</f>
        <v>374643</v>
      </c>
      <c r="R32" s="688">
        <f t="shared" si="6"/>
        <v>49723.671112880744</v>
      </c>
      <c r="S32" s="275"/>
      <c r="T32" s="688">
        <f t="shared" si="7"/>
        <v>0</v>
      </c>
      <c r="U32" s="684">
        <v>7.5345</v>
      </c>
    </row>
    <row r="33" spans="1:21" ht="12.75">
      <c r="A33" s="162">
        <v>31111</v>
      </c>
      <c r="B33" s="162"/>
      <c r="C33" s="186" t="s">
        <v>119</v>
      </c>
      <c r="D33" s="186"/>
      <c r="E33" s="186"/>
      <c r="F33" s="175"/>
      <c r="G33" s="194">
        <v>3450000</v>
      </c>
      <c r="H33" s="665">
        <f t="shared" si="1"/>
        <v>457893.68903045985</v>
      </c>
      <c r="I33" s="194">
        <v>2920000</v>
      </c>
      <c r="J33" s="688">
        <f t="shared" si="2"/>
        <v>387550.60057070805</v>
      </c>
      <c r="K33" s="194">
        <v>155357</v>
      </c>
      <c r="L33" s="688">
        <f t="shared" si="3"/>
        <v>20619.417346871058</v>
      </c>
      <c r="M33" s="194"/>
      <c r="N33" s="688">
        <f t="shared" si="4"/>
        <v>0</v>
      </c>
      <c r="O33" s="194"/>
      <c r="P33" s="688">
        <f t="shared" si="5"/>
        <v>0</v>
      </c>
      <c r="Q33" s="194">
        <v>374643</v>
      </c>
      <c r="R33" s="688">
        <f t="shared" si="6"/>
        <v>49723.671112880744</v>
      </c>
      <c r="S33" s="275"/>
      <c r="T33" s="688">
        <f t="shared" si="7"/>
        <v>0</v>
      </c>
      <c r="U33" s="684">
        <v>7.5345</v>
      </c>
    </row>
    <row r="34" spans="1:23" ht="12.75">
      <c r="A34" s="201"/>
      <c r="B34" s="201"/>
      <c r="F34" s="187"/>
      <c r="G34" s="315"/>
      <c r="H34" s="665">
        <f t="shared" si="1"/>
        <v>0</v>
      </c>
      <c r="I34" s="315"/>
      <c r="J34" s="688">
        <f t="shared" si="2"/>
        <v>0</v>
      </c>
      <c r="K34" s="315"/>
      <c r="L34" s="688">
        <f t="shared" si="3"/>
        <v>0</v>
      </c>
      <c r="M34" s="316"/>
      <c r="N34" s="688">
        <f t="shared" si="4"/>
        <v>0</v>
      </c>
      <c r="O34" s="316"/>
      <c r="P34" s="688">
        <f t="shared" si="5"/>
        <v>0</v>
      </c>
      <c r="Q34" s="315"/>
      <c r="R34" s="688">
        <f t="shared" si="6"/>
        <v>0</v>
      </c>
      <c r="S34" s="194">
        <v>0</v>
      </c>
      <c r="T34" s="688">
        <f t="shared" si="7"/>
        <v>0</v>
      </c>
      <c r="U34" s="684">
        <v>7.5345</v>
      </c>
      <c r="V34" s="192"/>
      <c r="W34" s="192"/>
    </row>
    <row r="35" spans="1:22" ht="12.75">
      <c r="A35" s="164">
        <v>312</v>
      </c>
      <c r="B35" s="164"/>
      <c r="C35" s="202" t="s">
        <v>120</v>
      </c>
      <c r="D35" s="202"/>
      <c r="E35" s="202"/>
      <c r="F35" s="176"/>
      <c r="G35" s="275">
        <f>SUM(G36:G43)</f>
        <v>193200</v>
      </c>
      <c r="H35" s="665">
        <f t="shared" si="1"/>
        <v>25642.046585705753</v>
      </c>
      <c r="I35" s="275">
        <f>SUM(I36:I43)</f>
        <v>148200</v>
      </c>
      <c r="J35" s="688">
        <f t="shared" si="2"/>
        <v>19669.52020704758</v>
      </c>
      <c r="K35" s="275">
        <f>SUM(K36:K43)</f>
        <v>32170</v>
      </c>
      <c r="L35" s="688">
        <f t="shared" si="3"/>
        <v>4269.69274669852</v>
      </c>
      <c r="M35" s="304"/>
      <c r="N35" s="688">
        <f t="shared" si="4"/>
        <v>0</v>
      </c>
      <c r="O35" s="275">
        <f>SUM(O36:O43)</f>
        <v>12830</v>
      </c>
      <c r="P35" s="688">
        <f t="shared" si="5"/>
        <v>1702.8336319596522</v>
      </c>
      <c r="Q35" s="304"/>
      <c r="R35" s="688">
        <f t="shared" si="6"/>
        <v>0</v>
      </c>
      <c r="S35" s="304"/>
      <c r="T35" s="688">
        <f t="shared" si="7"/>
        <v>0</v>
      </c>
      <c r="U35" s="684">
        <v>7.5345</v>
      </c>
      <c r="V35" s="192"/>
    </row>
    <row r="36" spans="1:23" ht="12.75">
      <c r="A36" s="162">
        <v>31212</v>
      </c>
      <c r="B36" s="162"/>
      <c r="C36" s="186" t="s">
        <v>276</v>
      </c>
      <c r="D36" s="186"/>
      <c r="E36" s="186"/>
      <c r="F36" s="175"/>
      <c r="G36" s="194">
        <v>0</v>
      </c>
      <c r="H36" s="665">
        <f t="shared" si="1"/>
        <v>0</v>
      </c>
      <c r="I36" s="194">
        <v>0</v>
      </c>
      <c r="J36" s="688">
        <f t="shared" si="2"/>
        <v>0</v>
      </c>
      <c r="K36" s="305" t="s">
        <v>121</v>
      </c>
      <c r="L36" s="688"/>
      <c r="M36" s="305"/>
      <c r="N36" s="688">
        <f t="shared" si="4"/>
        <v>0</v>
      </c>
      <c r="O36" s="305"/>
      <c r="P36" s="688">
        <f t="shared" si="5"/>
        <v>0</v>
      </c>
      <c r="Q36" s="305"/>
      <c r="R36" s="688">
        <f t="shared" si="6"/>
        <v>0</v>
      </c>
      <c r="S36" s="305"/>
      <c r="T36" s="688">
        <f t="shared" si="7"/>
        <v>0</v>
      </c>
      <c r="U36" s="684">
        <v>7.5345</v>
      </c>
      <c r="V36" s="192"/>
      <c r="W36" s="192"/>
    </row>
    <row r="37" spans="1:21" ht="12.75">
      <c r="A37" s="162">
        <v>31213</v>
      </c>
      <c r="B37" s="162"/>
      <c r="C37" s="186" t="s">
        <v>213</v>
      </c>
      <c r="D37" s="186"/>
      <c r="E37" s="186"/>
      <c r="F37" s="175"/>
      <c r="G37" s="194">
        <v>101200</v>
      </c>
      <c r="H37" s="665">
        <f t="shared" si="1"/>
        <v>13431.548211560155</v>
      </c>
      <c r="I37" s="194">
        <v>101200</v>
      </c>
      <c r="J37" s="688">
        <f t="shared" si="2"/>
        <v>13431.548211560155</v>
      </c>
      <c r="K37" s="305" t="s">
        <v>121</v>
      </c>
      <c r="L37" s="688"/>
      <c r="M37" s="305"/>
      <c r="N37" s="688">
        <f t="shared" si="4"/>
        <v>0</v>
      </c>
      <c r="O37" s="305"/>
      <c r="P37" s="688">
        <f t="shared" si="5"/>
        <v>0</v>
      </c>
      <c r="Q37" s="305"/>
      <c r="R37" s="688">
        <f t="shared" si="6"/>
        <v>0</v>
      </c>
      <c r="S37" s="305"/>
      <c r="T37" s="688">
        <f t="shared" si="7"/>
        <v>0</v>
      </c>
      <c r="U37" s="684">
        <v>7.5345</v>
      </c>
    </row>
    <row r="38" spans="1:21" ht="12.75">
      <c r="A38" s="162">
        <v>31216</v>
      </c>
      <c r="B38" s="162"/>
      <c r="C38" s="186" t="s">
        <v>214</v>
      </c>
      <c r="D38" s="186"/>
      <c r="E38" s="186"/>
      <c r="F38" s="175"/>
      <c r="G38" s="194">
        <v>47000</v>
      </c>
      <c r="H38" s="665">
        <f t="shared" si="1"/>
        <v>6237.9719954874245</v>
      </c>
      <c r="I38" s="194">
        <v>47000</v>
      </c>
      <c r="J38" s="688">
        <f t="shared" si="2"/>
        <v>6237.9719954874245</v>
      </c>
      <c r="K38" s="305"/>
      <c r="L38" s="688">
        <f t="shared" si="3"/>
        <v>0</v>
      </c>
      <c r="M38" s="305"/>
      <c r="N38" s="688">
        <f t="shared" si="4"/>
        <v>0</v>
      </c>
      <c r="O38" s="305"/>
      <c r="P38" s="688">
        <f t="shared" si="5"/>
        <v>0</v>
      </c>
      <c r="Q38" s="305"/>
      <c r="R38" s="688">
        <f t="shared" si="6"/>
        <v>0</v>
      </c>
      <c r="S38" s="305"/>
      <c r="T38" s="688">
        <f t="shared" si="7"/>
        <v>0</v>
      </c>
      <c r="U38" s="684">
        <v>7.5345</v>
      </c>
    </row>
    <row r="39" spans="1:21" ht="12.75">
      <c r="A39" s="642">
        <v>31219</v>
      </c>
      <c r="B39" s="642"/>
      <c r="C39" s="174" t="s">
        <v>120</v>
      </c>
      <c r="D39" s="174"/>
      <c r="E39" s="174"/>
      <c r="F39" s="648"/>
      <c r="G39" s="198">
        <v>45000</v>
      </c>
      <c r="H39" s="666">
        <f t="shared" si="1"/>
        <v>5972.526378658172</v>
      </c>
      <c r="I39" s="198">
        <v>0</v>
      </c>
      <c r="J39" s="689">
        <f t="shared" si="2"/>
        <v>0</v>
      </c>
      <c r="K39" s="638">
        <v>32170</v>
      </c>
      <c r="L39" s="689">
        <f t="shared" si="3"/>
        <v>4269.69274669852</v>
      </c>
      <c r="M39" s="638"/>
      <c r="N39" s="689">
        <f t="shared" si="4"/>
        <v>0</v>
      </c>
      <c r="O39" s="638">
        <v>12830</v>
      </c>
      <c r="P39" s="689">
        <f t="shared" si="5"/>
        <v>1702.8336319596522</v>
      </c>
      <c r="Q39" s="638"/>
      <c r="R39" s="689">
        <f t="shared" si="6"/>
        <v>0</v>
      </c>
      <c r="S39" s="638"/>
      <c r="T39" s="689">
        <f t="shared" si="7"/>
        <v>0</v>
      </c>
      <c r="U39" s="685">
        <v>7.5345</v>
      </c>
    </row>
    <row r="40" spans="1:21" ht="12.75">
      <c r="A40" s="186"/>
      <c r="B40" s="186"/>
      <c r="C40" s="186"/>
      <c r="D40" s="186"/>
      <c r="E40" s="186"/>
      <c r="F40" s="186"/>
      <c r="G40" s="194"/>
      <c r="H40" s="194"/>
      <c r="I40" s="194"/>
      <c r="J40" s="194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</row>
    <row r="43" spans="1:21" ht="12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U43" s="275"/>
    </row>
    <row r="44" spans="1:21" ht="35.25" customHeight="1">
      <c r="A44" s="698" t="s">
        <v>102</v>
      </c>
      <c r="B44" s="872" t="s">
        <v>103</v>
      </c>
      <c r="C44" s="870"/>
      <c r="D44" s="870"/>
      <c r="E44" s="870"/>
      <c r="F44" s="871"/>
      <c r="G44" s="657" t="s">
        <v>135</v>
      </c>
      <c r="H44" s="663" t="s">
        <v>392</v>
      </c>
      <c r="I44" s="658" t="s">
        <v>136</v>
      </c>
      <c r="J44" s="686" t="s">
        <v>393</v>
      </c>
      <c r="K44" s="659" t="s">
        <v>137</v>
      </c>
      <c r="L44" s="687" t="s">
        <v>394</v>
      </c>
      <c r="M44" s="659" t="s">
        <v>138</v>
      </c>
      <c r="N44" s="687" t="s">
        <v>395</v>
      </c>
      <c r="O44" s="659" t="s">
        <v>14</v>
      </c>
      <c r="P44" s="687" t="s">
        <v>396</v>
      </c>
      <c r="Q44" s="659" t="s">
        <v>209</v>
      </c>
      <c r="R44" s="687" t="s">
        <v>397</v>
      </c>
      <c r="S44" s="660" t="s">
        <v>216</v>
      </c>
      <c r="T44" s="650" t="s">
        <v>391</v>
      </c>
      <c r="U44" s="675" t="s">
        <v>380</v>
      </c>
    </row>
    <row r="45" spans="1:21" ht="12.75">
      <c r="A45" s="281"/>
      <c r="G45" s="203"/>
      <c r="H45" s="281"/>
      <c r="J45" s="669"/>
      <c r="L45" s="669"/>
      <c r="N45" s="669"/>
      <c r="P45" s="669"/>
      <c r="R45" s="669"/>
      <c r="T45" s="669"/>
      <c r="U45" s="683"/>
    </row>
    <row r="46" spans="1:22" ht="12.75">
      <c r="A46" s="165">
        <v>313</v>
      </c>
      <c r="B46" s="160"/>
      <c r="C46" s="160" t="s">
        <v>122</v>
      </c>
      <c r="D46" s="160"/>
      <c r="E46" s="160"/>
      <c r="F46" s="166"/>
      <c r="G46" s="199">
        <f>SUM(G47:G48)</f>
        <v>569250</v>
      </c>
      <c r="H46" s="665">
        <f aca="true" t="shared" si="8" ref="H46:H73">G46/U46</f>
        <v>75552.45869002587</v>
      </c>
      <c r="I46" s="275">
        <f>SUM(I47:I48)</f>
        <v>481800</v>
      </c>
      <c r="J46" s="688">
        <f aca="true" t="shared" si="9" ref="J46:J73">I46/U46</f>
        <v>63945.84909416683</v>
      </c>
      <c r="K46" s="275">
        <f>SUM(K47:K48)</f>
        <v>25634</v>
      </c>
      <c r="L46" s="688">
        <f aca="true" t="shared" si="10" ref="L46:L73">K46/U46</f>
        <v>3402.216470900524</v>
      </c>
      <c r="M46" s="275"/>
      <c r="N46" s="688">
        <f aca="true" t="shared" si="11" ref="N46:N73">M46/U46</f>
        <v>0</v>
      </c>
      <c r="O46" s="275"/>
      <c r="P46" s="688">
        <f aca="true" t="shared" si="12" ref="P46:P73">O46/U46</f>
        <v>0</v>
      </c>
      <c r="Q46" s="275">
        <f>SUM(Q47:Q48)</f>
        <v>61816</v>
      </c>
      <c r="R46" s="688">
        <f aca="true" t="shared" si="13" ref="R46:R73">Q46/U46</f>
        <v>8204.393124958524</v>
      </c>
      <c r="S46" s="275"/>
      <c r="T46" s="688">
        <f aca="true" t="shared" si="14" ref="T46:T73">S46/U46</f>
        <v>0</v>
      </c>
      <c r="U46" s="684">
        <v>7.5345</v>
      </c>
      <c r="V46" s="192"/>
    </row>
    <row r="47" spans="1:23" ht="14.25">
      <c r="A47" s="161">
        <v>31321</v>
      </c>
      <c r="B47" s="155"/>
      <c r="C47" s="155" t="s">
        <v>123</v>
      </c>
      <c r="D47" s="155"/>
      <c r="E47" s="155"/>
      <c r="F47" s="283">
        <v>0.165</v>
      </c>
      <c r="G47" s="200">
        <v>569250</v>
      </c>
      <c r="H47" s="665">
        <f t="shared" si="8"/>
        <v>75552.45869002587</v>
      </c>
      <c r="I47" s="194">
        <v>481800</v>
      </c>
      <c r="J47" s="688">
        <f t="shared" si="9"/>
        <v>63945.84909416683</v>
      </c>
      <c r="K47" s="194">
        <v>25634</v>
      </c>
      <c r="L47" s="688">
        <f t="shared" si="10"/>
        <v>3402.216470900524</v>
      </c>
      <c r="M47" s="194"/>
      <c r="N47" s="688">
        <f t="shared" si="11"/>
        <v>0</v>
      </c>
      <c r="O47" s="194"/>
      <c r="P47" s="688">
        <f t="shared" si="12"/>
        <v>0</v>
      </c>
      <c r="Q47" s="194">
        <v>61816</v>
      </c>
      <c r="R47" s="688">
        <f t="shared" si="13"/>
        <v>8204.393124958524</v>
      </c>
      <c r="S47" s="194"/>
      <c r="T47" s="688">
        <f t="shared" si="14"/>
        <v>0</v>
      </c>
      <c r="U47" s="684">
        <v>7.5345</v>
      </c>
      <c r="V47" s="192"/>
      <c r="W47" s="192"/>
    </row>
    <row r="48" spans="1:21" ht="12.75">
      <c r="A48" s="191"/>
      <c r="G48" s="201"/>
      <c r="H48" s="667"/>
      <c r="J48" s="688">
        <f t="shared" si="9"/>
        <v>0</v>
      </c>
      <c r="L48" s="688">
        <f t="shared" si="10"/>
        <v>0</v>
      </c>
      <c r="N48" s="688">
        <f t="shared" si="11"/>
        <v>0</v>
      </c>
      <c r="P48" s="688">
        <f t="shared" si="12"/>
        <v>0</v>
      </c>
      <c r="R48" s="688">
        <f t="shared" si="13"/>
        <v>0</v>
      </c>
      <c r="T48" s="688">
        <f t="shared" si="14"/>
        <v>0</v>
      </c>
      <c r="U48" s="684">
        <v>7.5345</v>
      </c>
    </row>
    <row r="49" spans="1:22" ht="12.75">
      <c r="A49" s="161"/>
      <c r="B49" s="155"/>
      <c r="C49" s="160" t="s">
        <v>124</v>
      </c>
      <c r="D49" s="160"/>
      <c r="E49" s="160"/>
      <c r="F49" s="160"/>
      <c r="G49" s="199">
        <f>SUM(G50+G60+G87+G111+G113)</f>
        <v>1502326.5</v>
      </c>
      <c r="H49" s="665">
        <f t="shared" si="8"/>
        <v>199392.9922357157</v>
      </c>
      <c r="I49" s="275">
        <f>I50+I60+I87+I113</f>
        <v>350000</v>
      </c>
      <c r="J49" s="688">
        <f t="shared" si="9"/>
        <v>46452.98294511912</v>
      </c>
      <c r="K49" s="275">
        <f>K50+K60+K87+K113</f>
        <v>958386.5</v>
      </c>
      <c r="L49" s="688">
        <f t="shared" si="10"/>
        <v>127199.74782666401</v>
      </c>
      <c r="M49" s="275">
        <f>M50+M60+M87+M113</f>
        <v>139100</v>
      </c>
      <c r="N49" s="688">
        <f t="shared" si="11"/>
        <v>18461.742650474484</v>
      </c>
      <c r="O49" s="275">
        <f>SUM(O50+O87)</f>
        <v>24000</v>
      </c>
      <c r="P49" s="688">
        <f t="shared" si="12"/>
        <v>3185.347401951025</v>
      </c>
      <c r="Q49" s="275">
        <f>SUM(Q50+Q60+Q87+Q111+Q113)</f>
        <v>9000</v>
      </c>
      <c r="R49" s="688">
        <f t="shared" si="13"/>
        <v>1194.5052757316344</v>
      </c>
      <c r="S49" s="275">
        <f>SUM(S50+S60+S87+S111+S113)</f>
        <v>21840</v>
      </c>
      <c r="T49" s="688">
        <f t="shared" si="14"/>
        <v>2898.666135775433</v>
      </c>
      <c r="U49" s="684">
        <v>7.5345</v>
      </c>
      <c r="V49" s="192"/>
    </row>
    <row r="50" spans="1:22" ht="12.75">
      <c r="A50" s="165">
        <v>321</v>
      </c>
      <c r="B50" s="160"/>
      <c r="C50" s="160" t="s">
        <v>125</v>
      </c>
      <c r="D50" s="160"/>
      <c r="E50" s="160"/>
      <c r="F50" s="160"/>
      <c r="G50" s="199">
        <f aca="true" t="shared" si="15" ref="G50:Q50">SUM(G51:G59)</f>
        <v>129000</v>
      </c>
      <c r="H50" s="665">
        <f t="shared" si="8"/>
        <v>17121.24228548676</v>
      </c>
      <c r="I50" s="275">
        <f t="shared" si="15"/>
        <v>53000</v>
      </c>
      <c r="J50" s="688">
        <f t="shared" si="9"/>
        <v>7034.308845975181</v>
      </c>
      <c r="K50" s="275">
        <f t="shared" si="15"/>
        <v>39000</v>
      </c>
      <c r="L50" s="688">
        <f t="shared" si="10"/>
        <v>5176.1895281704155</v>
      </c>
      <c r="M50" s="275">
        <f t="shared" si="15"/>
        <v>14000</v>
      </c>
      <c r="N50" s="688">
        <f t="shared" si="11"/>
        <v>1858.1193178047647</v>
      </c>
      <c r="O50" s="275">
        <f t="shared" si="15"/>
        <v>14000</v>
      </c>
      <c r="P50" s="688">
        <f t="shared" si="12"/>
        <v>1858.1193178047647</v>
      </c>
      <c r="Q50" s="275">
        <f t="shared" si="15"/>
        <v>9000</v>
      </c>
      <c r="R50" s="688">
        <f t="shared" si="13"/>
        <v>1194.5052757316344</v>
      </c>
      <c r="S50" s="275"/>
      <c r="T50" s="688">
        <f t="shared" si="14"/>
        <v>0</v>
      </c>
      <c r="U50" s="684">
        <v>7.5345</v>
      </c>
      <c r="V50" s="192"/>
    </row>
    <row r="51" spans="1:21" ht="12.75">
      <c r="A51" s="161">
        <v>32111</v>
      </c>
      <c r="B51" s="155"/>
      <c r="C51" s="155" t="s">
        <v>126</v>
      </c>
      <c r="D51" s="155"/>
      <c r="E51" s="155"/>
      <c r="F51" s="155"/>
      <c r="G51" s="200">
        <v>10000</v>
      </c>
      <c r="H51" s="665">
        <f t="shared" si="8"/>
        <v>1327.2280841462605</v>
      </c>
      <c r="I51" s="194">
        <v>0</v>
      </c>
      <c r="J51" s="688">
        <f t="shared" si="9"/>
        <v>0</v>
      </c>
      <c r="K51" s="194">
        <v>10000</v>
      </c>
      <c r="L51" s="688">
        <f t="shared" si="10"/>
        <v>1327.2280841462605</v>
      </c>
      <c r="M51" s="194"/>
      <c r="N51" s="688">
        <f t="shared" si="11"/>
        <v>0</v>
      </c>
      <c r="O51" s="194">
        <v>0</v>
      </c>
      <c r="P51" s="688">
        <f t="shared" si="12"/>
        <v>0</v>
      </c>
      <c r="Q51" s="194"/>
      <c r="R51" s="688">
        <f t="shared" si="13"/>
        <v>0</v>
      </c>
      <c r="S51" s="194"/>
      <c r="T51" s="688">
        <f t="shared" si="14"/>
        <v>0</v>
      </c>
      <c r="U51" s="684">
        <v>7.5345</v>
      </c>
    </row>
    <row r="52" spans="1:21" ht="12.75">
      <c r="A52" s="161">
        <v>32112</v>
      </c>
      <c r="B52" s="155"/>
      <c r="C52" s="155" t="s">
        <v>127</v>
      </c>
      <c r="D52" s="155"/>
      <c r="E52" s="155"/>
      <c r="F52" s="155"/>
      <c r="G52" s="200">
        <v>6000</v>
      </c>
      <c r="H52" s="665">
        <f t="shared" si="8"/>
        <v>796.3368504877562</v>
      </c>
      <c r="I52" s="194"/>
      <c r="J52" s="688">
        <f t="shared" si="9"/>
        <v>0</v>
      </c>
      <c r="K52" s="194">
        <v>0</v>
      </c>
      <c r="L52" s="688">
        <f t="shared" si="10"/>
        <v>0</v>
      </c>
      <c r="M52" s="194">
        <v>0</v>
      </c>
      <c r="N52" s="688">
        <f t="shared" si="11"/>
        <v>0</v>
      </c>
      <c r="O52" s="194">
        <v>6000</v>
      </c>
      <c r="P52" s="688">
        <f t="shared" si="12"/>
        <v>796.3368504877562</v>
      </c>
      <c r="Q52" s="194"/>
      <c r="R52" s="688">
        <f t="shared" si="13"/>
        <v>0</v>
      </c>
      <c r="S52" s="194"/>
      <c r="T52" s="688">
        <f t="shared" si="14"/>
        <v>0</v>
      </c>
      <c r="U52" s="684">
        <v>7.5345</v>
      </c>
    </row>
    <row r="53" spans="1:21" ht="12.75">
      <c r="A53" s="161">
        <v>32113</v>
      </c>
      <c r="B53" s="155"/>
      <c r="C53" s="155" t="s">
        <v>128</v>
      </c>
      <c r="D53" s="155"/>
      <c r="E53" s="155"/>
      <c r="F53" s="155"/>
      <c r="G53" s="200">
        <v>5000</v>
      </c>
      <c r="H53" s="665">
        <f t="shared" si="8"/>
        <v>663.6140420731302</v>
      </c>
      <c r="I53" s="305"/>
      <c r="J53" s="688">
        <f t="shared" si="9"/>
        <v>0</v>
      </c>
      <c r="K53" s="194">
        <v>3000</v>
      </c>
      <c r="L53" s="688">
        <f t="shared" si="10"/>
        <v>398.1684252438781</v>
      </c>
      <c r="M53" s="194"/>
      <c r="N53" s="688">
        <f t="shared" si="11"/>
        <v>0</v>
      </c>
      <c r="O53" s="194">
        <v>2000</v>
      </c>
      <c r="P53" s="688">
        <f t="shared" si="12"/>
        <v>265.4456168292521</v>
      </c>
      <c r="Q53" s="194"/>
      <c r="R53" s="688">
        <f t="shared" si="13"/>
        <v>0</v>
      </c>
      <c r="S53" s="194"/>
      <c r="T53" s="688">
        <f t="shared" si="14"/>
        <v>0</v>
      </c>
      <c r="U53" s="684">
        <v>7.5345</v>
      </c>
    </row>
    <row r="54" spans="1:21" ht="12.75">
      <c r="A54" s="161">
        <v>32115</v>
      </c>
      <c r="B54" s="155"/>
      <c r="C54" s="155" t="s">
        <v>129</v>
      </c>
      <c r="D54" s="155"/>
      <c r="E54" s="155"/>
      <c r="F54" s="155"/>
      <c r="G54" s="200">
        <v>7000</v>
      </c>
      <c r="H54" s="665">
        <f t="shared" si="8"/>
        <v>929.0596589023824</v>
      </c>
      <c r="I54" s="194"/>
      <c r="J54" s="688">
        <f t="shared" si="9"/>
        <v>0</v>
      </c>
      <c r="K54" s="194">
        <v>2000</v>
      </c>
      <c r="L54" s="688">
        <f t="shared" si="10"/>
        <v>265.4456168292521</v>
      </c>
      <c r="M54" s="194"/>
      <c r="N54" s="688">
        <f t="shared" si="11"/>
        <v>0</v>
      </c>
      <c r="O54" s="194">
        <v>5000</v>
      </c>
      <c r="P54" s="688">
        <f t="shared" si="12"/>
        <v>663.6140420731302</v>
      </c>
      <c r="Q54" s="194"/>
      <c r="R54" s="688">
        <f t="shared" si="13"/>
        <v>0</v>
      </c>
      <c r="S54" s="194"/>
      <c r="T54" s="688">
        <f t="shared" si="14"/>
        <v>0</v>
      </c>
      <c r="U54" s="684">
        <v>7.5345</v>
      </c>
    </row>
    <row r="55" spans="1:22" ht="12.75">
      <c r="A55" s="161">
        <v>32121</v>
      </c>
      <c r="B55" s="155"/>
      <c r="C55" s="155" t="s">
        <v>130</v>
      </c>
      <c r="D55" s="155"/>
      <c r="E55" s="155"/>
      <c r="F55" s="155"/>
      <c r="G55" s="204">
        <v>65000</v>
      </c>
      <c r="H55" s="665">
        <f t="shared" si="8"/>
        <v>8626.982546950692</v>
      </c>
      <c r="I55" s="194">
        <v>53000</v>
      </c>
      <c r="J55" s="688">
        <f t="shared" si="9"/>
        <v>7034.308845975181</v>
      </c>
      <c r="K55" s="194">
        <v>3000</v>
      </c>
      <c r="L55" s="688">
        <f t="shared" si="10"/>
        <v>398.1684252438781</v>
      </c>
      <c r="M55" s="194"/>
      <c r="N55" s="688">
        <f t="shared" si="11"/>
        <v>0</v>
      </c>
      <c r="O55" s="194">
        <v>0</v>
      </c>
      <c r="P55" s="688">
        <f t="shared" si="12"/>
        <v>0</v>
      </c>
      <c r="Q55" s="194">
        <v>9000</v>
      </c>
      <c r="R55" s="688">
        <f t="shared" si="13"/>
        <v>1194.5052757316344</v>
      </c>
      <c r="S55" s="194"/>
      <c r="T55" s="688">
        <f t="shared" si="14"/>
        <v>0</v>
      </c>
      <c r="U55" s="684">
        <v>7.5345</v>
      </c>
      <c r="V55" s="192"/>
    </row>
    <row r="56" spans="1:21" ht="12.75">
      <c r="A56" s="161">
        <v>32131</v>
      </c>
      <c r="B56" s="155"/>
      <c r="C56" s="155" t="s">
        <v>131</v>
      </c>
      <c r="D56" s="155"/>
      <c r="E56" s="155"/>
      <c r="F56" s="155"/>
      <c r="G56" s="204">
        <v>15000</v>
      </c>
      <c r="H56" s="665">
        <f t="shared" si="8"/>
        <v>1990.8421262193906</v>
      </c>
      <c r="I56" s="194">
        <v>0</v>
      </c>
      <c r="J56" s="688">
        <f t="shared" si="9"/>
        <v>0</v>
      </c>
      <c r="K56" s="194">
        <v>10000</v>
      </c>
      <c r="L56" s="688">
        <f t="shared" si="10"/>
        <v>1327.2280841462605</v>
      </c>
      <c r="M56" s="194">
        <v>5000</v>
      </c>
      <c r="N56" s="688">
        <f t="shared" si="11"/>
        <v>663.6140420731302</v>
      </c>
      <c r="O56" s="194">
        <v>0</v>
      </c>
      <c r="P56" s="688">
        <f t="shared" si="12"/>
        <v>0</v>
      </c>
      <c r="Q56" s="194"/>
      <c r="R56" s="688">
        <f t="shared" si="13"/>
        <v>0</v>
      </c>
      <c r="S56" s="194"/>
      <c r="T56" s="688">
        <f t="shared" si="14"/>
        <v>0</v>
      </c>
      <c r="U56" s="684">
        <v>7.5345</v>
      </c>
    </row>
    <row r="57" spans="1:22" ht="12.75">
      <c r="A57" s="161">
        <v>32132</v>
      </c>
      <c r="B57" s="155"/>
      <c r="C57" s="155" t="s">
        <v>132</v>
      </c>
      <c r="D57" s="155"/>
      <c r="E57" s="155"/>
      <c r="F57" s="155"/>
      <c r="G57" s="204">
        <v>20000</v>
      </c>
      <c r="H57" s="665">
        <f t="shared" si="8"/>
        <v>2654.456168292521</v>
      </c>
      <c r="I57" s="194">
        <v>0</v>
      </c>
      <c r="J57" s="688">
        <f t="shared" si="9"/>
        <v>0</v>
      </c>
      <c r="K57" s="194">
        <v>11000</v>
      </c>
      <c r="L57" s="688">
        <f t="shared" si="10"/>
        <v>1459.9508925608866</v>
      </c>
      <c r="M57" s="194">
        <v>9000</v>
      </c>
      <c r="N57" s="688">
        <f t="shared" si="11"/>
        <v>1194.5052757316344</v>
      </c>
      <c r="O57" s="194">
        <v>0</v>
      </c>
      <c r="P57" s="688">
        <f t="shared" si="12"/>
        <v>0</v>
      </c>
      <c r="Q57" s="194">
        <v>0</v>
      </c>
      <c r="R57" s="688">
        <f t="shared" si="13"/>
        <v>0</v>
      </c>
      <c r="S57" s="194">
        <v>0</v>
      </c>
      <c r="T57" s="688">
        <f t="shared" si="14"/>
        <v>0</v>
      </c>
      <c r="U57" s="684">
        <v>7.5345</v>
      </c>
      <c r="V57" s="192"/>
    </row>
    <row r="58" spans="1:21" ht="12.75">
      <c r="A58" s="161">
        <v>32141</v>
      </c>
      <c r="B58" s="155"/>
      <c r="C58" s="155" t="s">
        <v>133</v>
      </c>
      <c r="D58" s="155"/>
      <c r="E58" s="155"/>
      <c r="F58" s="155"/>
      <c r="G58" s="204">
        <v>1000</v>
      </c>
      <c r="H58" s="665">
        <f t="shared" si="8"/>
        <v>132.72280841462606</v>
      </c>
      <c r="I58" s="194">
        <v>0</v>
      </c>
      <c r="J58" s="688">
        <f t="shared" si="9"/>
        <v>0</v>
      </c>
      <c r="K58" s="194">
        <v>0</v>
      </c>
      <c r="L58" s="688">
        <f t="shared" si="10"/>
        <v>0</v>
      </c>
      <c r="M58" s="194"/>
      <c r="N58" s="688">
        <f t="shared" si="11"/>
        <v>0</v>
      </c>
      <c r="O58" s="194">
        <v>1000</v>
      </c>
      <c r="P58" s="688">
        <f t="shared" si="12"/>
        <v>132.72280841462606</v>
      </c>
      <c r="Q58" s="194"/>
      <c r="R58" s="688">
        <f t="shared" si="13"/>
        <v>0</v>
      </c>
      <c r="S58" s="194"/>
      <c r="T58" s="688">
        <f t="shared" si="14"/>
        <v>0</v>
      </c>
      <c r="U58" s="684">
        <v>7.5345</v>
      </c>
    </row>
    <row r="59" spans="1:21" ht="12.75">
      <c r="A59" s="161">
        <v>32149</v>
      </c>
      <c r="B59" s="186"/>
      <c r="C59" s="186" t="s">
        <v>134</v>
      </c>
      <c r="D59" s="186"/>
      <c r="E59" s="186"/>
      <c r="F59" s="186"/>
      <c r="G59" s="204">
        <v>0</v>
      </c>
      <c r="H59" s="665">
        <f t="shared" si="8"/>
        <v>0</v>
      </c>
      <c r="I59" s="305" t="s">
        <v>121</v>
      </c>
      <c r="J59" s="688"/>
      <c r="K59" s="305" t="s">
        <v>121</v>
      </c>
      <c r="L59" s="688"/>
      <c r="M59" s="194"/>
      <c r="N59" s="688">
        <f t="shared" si="11"/>
        <v>0</v>
      </c>
      <c r="O59" s="194">
        <v>0</v>
      </c>
      <c r="P59" s="688">
        <f t="shared" si="12"/>
        <v>0</v>
      </c>
      <c r="Q59" s="194"/>
      <c r="R59" s="688">
        <f t="shared" si="13"/>
        <v>0</v>
      </c>
      <c r="S59" s="194"/>
      <c r="T59" s="688">
        <f t="shared" si="14"/>
        <v>0</v>
      </c>
      <c r="U59" s="684">
        <v>7.5345</v>
      </c>
    </row>
    <row r="60" spans="1:22" ht="12.75">
      <c r="A60" s="165">
        <v>322</v>
      </c>
      <c r="B60" s="202"/>
      <c r="C60" s="202" t="s">
        <v>26</v>
      </c>
      <c r="D60" s="202"/>
      <c r="E60" s="202"/>
      <c r="F60" s="202"/>
      <c r="G60" s="199">
        <f>SUM(G61:G86)</f>
        <v>1059513</v>
      </c>
      <c r="H60" s="665">
        <f t="shared" si="8"/>
        <v>140621.5409118057</v>
      </c>
      <c r="I60" s="275">
        <f>SUM(I61:I86)</f>
        <v>297000</v>
      </c>
      <c r="J60" s="688">
        <f t="shared" si="9"/>
        <v>39418.67409914394</v>
      </c>
      <c r="K60" s="275">
        <f>SUM(K61:K86)</f>
        <v>615573</v>
      </c>
      <c r="L60" s="688">
        <f t="shared" si="10"/>
        <v>81700.5773442166</v>
      </c>
      <c r="M60" s="275">
        <f>SUM(M61:M105)</f>
        <v>125100</v>
      </c>
      <c r="N60" s="688">
        <f t="shared" si="11"/>
        <v>16603.62333266972</v>
      </c>
      <c r="O60" s="275"/>
      <c r="P60" s="688">
        <f t="shared" si="12"/>
        <v>0</v>
      </c>
      <c r="Q60" s="275">
        <f>SUM(Q61:Q105)</f>
        <v>0</v>
      </c>
      <c r="R60" s="688">
        <f t="shared" si="13"/>
        <v>0</v>
      </c>
      <c r="S60" s="275">
        <f>SUM(S61:S105)</f>
        <v>21840</v>
      </c>
      <c r="T60" s="688">
        <f t="shared" si="14"/>
        <v>2898.666135775433</v>
      </c>
      <c r="U60" s="684">
        <v>7.5345</v>
      </c>
      <c r="V60" s="192"/>
    </row>
    <row r="61" spans="1:21" ht="12.75">
      <c r="A61" s="161">
        <v>32211</v>
      </c>
      <c r="B61" s="186"/>
      <c r="C61" s="186" t="s">
        <v>139</v>
      </c>
      <c r="D61" s="186"/>
      <c r="E61" s="186"/>
      <c r="F61" s="186"/>
      <c r="G61" s="200">
        <v>20000</v>
      </c>
      <c r="H61" s="665">
        <f t="shared" si="8"/>
        <v>2654.456168292521</v>
      </c>
      <c r="I61" s="194">
        <v>0</v>
      </c>
      <c r="J61" s="688">
        <f t="shared" si="9"/>
        <v>0</v>
      </c>
      <c r="K61" s="194">
        <f>SUM(G61-I61)</f>
        <v>20000</v>
      </c>
      <c r="L61" s="688">
        <f t="shared" si="10"/>
        <v>2654.456168292521</v>
      </c>
      <c r="M61" s="194"/>
      <c r="N61" s="688">
        <f t="shared" si="11"/>
        <v>0</v>
      </c>
      <c r="O61" s="194"/>
      <c r="P61" s="688">
        <f t="shared" si="12"/>
        <v>0</v>
      </c>
      <c r="Q61" s="194"/>
      <c r="R61" s="688">
        <f t="shared" si="13"/>
        <v>0</v>
      </c>
      <c r="S61" s="194"/>
      <c r="T61" s="688">
        <f t="shared" si="14"/>
        <v>0</v>
      </c>
      <c r="U61" s="684">
        <v>7.5345</v>
      </c>
    </row>
    <row r="62" spans="1:21" ht="12.75">
      <c r="A62" s="161">
        <v>32212</v>
      </c>
      <c r="B62" s="155"/>
      <c r="C62" s="155" t="s">
        <v>140</v>
      </c>
      <c r="D62" s="155"/>
      <c r="E62" s="155"/>
      <c r="F62" s="155"/>
      <c r="G62" s="200">
        <v>8000</v>
      </c>
      <c r="H62" s="665">
        <f t="shared" si="8"/>
        <v>1061.7824673170085</v>
      </c>
      <c r="I62" s="194">
        <v>0</v>
      </c>
      <c r="J62" s="688">
        <f t="shared" si="9"/>
        <v>0</v>
      </c>
      <c r="K62" s="194">
        <v>6000</v>
      </c>
      <c r="L62" s="688">
        <f t="shared" si="10"/>
        <v>796.3368504877562</v>
      </c>
      <c r="M62" s="194">
        <v>2000</v>
      </c>
      <c r="N62" s="688">
        <f t="shared" si="11"/>
        <v>265.4456168292521</v>
      </c>
      <c r="O62" s="194"/>
      <c r="P62" s="688">
        <f t="shared" si="12"/>
        <v>0</v>
      </c>
      <c r="Q62" s="194"/>
      <c r="R62" s="688">
        <f t="shared" si="13"/>
        <v>0</v>
      </c>
      <c r="S62" s="194"/>
      <c r="T62" s="688">
        <f t="shared" si="14"/>
        <v>0</v>
      </c>
      <c r="U62" s="684">
        <v>7.5345</v>
      </c>
    </row>
    <row r="63" spans="1:21" ht="12.75">
      <c r="A63" s="161">
        <v>32214</v>
      </c>
      <c r="B63" s="155"/>
      <c r="C63" s="155" t="s">
        <v>141</v>
      </c>
      <c r="D63" s="155"/>
      <c r="E63" s="155"/>
      <c r="F63" s="155"/>
      <c r="G63" s="204">
        <v>40000</v>
      </c>
      <c r="H63" s="665">
        <f t="shared" si="8"/>
        <v>5308.912336585042</v>
      </c>
      <c r="I63" s="194">
        <v>0</v>
      </c>
      <c r="J63" s="688">
        <f t="shared" si="9"/>
        <v>0</v>
      </c>
      <c r="K63" s="194">
        <v>40000</v>
      </c>
      <c r="L63" s="688">
        <f t="shared" si="10"/>
        <v>5308.912336585042</v>
      </c>
      <c r="M63" s="194">
        <v>0</v>
      </c>
      <c r="N63" s="688">
        <f t="shared" si="11"/>
        <v>0</v>
      </c>
      <c r="O63" s="194"/>
      <c r="P63" s="688">
        <f t="shared" si="12"/>
        <v>0</v>
      </c>
      <c r="Q63" s="194"/>
      <c r="R63" s="688">
        <f t="shared" si="13"/>
        <v>0</v>
      </c>
      <c r="S63" s="194">
        <v>0</v>
      </c>
      <c r="T63" s="688">
        <f t="shared" si="14"/>
        <v>0</v>
      </c>
      <c r="U63" s="684">
        <v>7.5345</v>
      </c>
    </row>
    <row r="64" spans="1:21" ht="12.75">
      <c r="A64" s="161">
        <v>32216</v>
      </c>
      <c r="B64" s="155"/>
      <c r="C64" s="155" t="s">
        <v>142</v>
      </c>
      <c r="D64" s="155"/>
      <c r="E64" s="155"/>
      <c r="F64" s="155"/>
      <c r="G64" s="200">
        <v>15000</v>
      </c>
      <c r="H64" s="665">
        <f t="shared" si="8"/>
        <v>1990.8421262193906</v>
      </c>
      <c r="I64" s="194">
        <v>0</v>
      </c>
      <c r="J64" s="688">
        <f t="shared" si="9"/>
        <v>0</v>
      </c>
      <c r="K64" s="194">
        <v>15000</v>
      </c>
      <c r="L64" s="688">
        <f t="shared" si="10"/>
        <v>1990.8421262193906</v>
      </c>
      <c r="M64" s="194"/>
      <c r="N64" s="688">
        <f t="shared" si="11"/>
        <v>0</v>
      </c>
      <c r="O64" s="194"/>
      <c r="P64" s="688">
        <f t="shared" si="12"/>
        <v>0</v>
      </c>
      <c r="Q64" s="194"/>
      <c r="R64" s="688">
        <f t="shared" si="13"/>
        <v>0</v>
      </c>
      <c r="S64" s="194">
        <v>0</v>
      </c>
      <c r="T64" s="688">
        <f t="shared" si="14"/>
        <v>0</v>
      </c>
      <c r="U64" s="684">
        <v>7.5345</v>
      </c>
    </row>
    <row r="65" spans="1:22" ht="12.75">
      <c r="A65" s="161">
        <v>32219</v>
      </c>
      <c r="B65" s="155"/>
      <c r="C65" s="155" t="s">
        <v>143</v>
      </c>
      <c r="D65" s="155"/>
      <c r="E65" s="155"/>
      <c r="F65" s="155"/>
      <c r="G65" s="200">
        <v>130750</v>
      </c>
      <c r="H65" s="665">
        <f t="shared" si="8"/>
        <v>17353.507200212356</v>
      </c>
      <c r="I65" s="194">
        <v>0</v>
      </c>
      <c r="J65" s="688">
        <f t="shared" si="9"/>
        <v>0</v>
      </c>
      <c r="K65" s="194">
        <v>32650</v>
      </c>
      <c r="L65" s="688">
        <f t="shared" si="10"/>
        <v>4333.399694737541</v>
      </c>
      <c r="M65" s="194">
        <v>98100</v>
      </c>
      <c r="N65" s="688">
        <f t="shared" si="11"/>
        <v>13020.107505474814</v>
      </c>
      <c r="O65" s="194"/>
      <c r="P65" s="688">
        <f t="shared" si="12"/>
        <v>0</v>
      </c>
      <c r="Q65" s="194">
        <v>0</v>
      </c>
      <c r="R65" s="688">
        <f t="shared" si="13"/>
        <v>0</v>
      </c>
      <c r="S65" s="194">
        <v>0</v>
      </c>
      <c r="T65" s="688">
        <f t="shared" si="14"/>
        <v>0</v>
      </c>
      <c r="U65" s="684">
        <v>7.5345</v>
      </c>
      <c r="V65" s="192"/>
    </row>
    <row r="66" spans="1:22" ht="12.75">
      <c r="A66" s="161">
        <v>32224</v>
      </c>
      <c r="B66" s="155"/>
      <c r="C66" s="155" t="s">
        <v>144</v>
      </c>
      <c r="D66" s="155"/>
      <c r="E66" s="155"/>
      <c r="F66" s="155"/>
      <c r="G66" s="200">
        <v>380763</v>
      </c>
      <c r="H66" s="665">
        <f t="shared" si="8"/>
        <v>50535.93470037826</v>
      </c>
      <c r="I66" s="194">
        <v>297000</v>
      </c>
      <c r="J66" s="688">
        <f t="shared" si="9"/>
        <v>39418.67409914394</v>
      </c>
      <c r="K66" s="194">
        <f>SUM(G66-I66-S66)</f>
        <v>61923</v>
      </c>
      <c r="L66" s="688">
        <f t="shared" si="10"/>
        <v>8218.59446545889</v>
      </c>
      <c r="M66" s="194"/>
      <c r="N66" s="688">
        <f t="shared" si="11"/>
        <v>0</v>
      </c>
      <c r="O66" s="194"/>
      <c r="P66" s="688">
        <f t="shared" si="12"/>
        <v>0</v>
      </c>
      <c r="Q66" s="194"/>
      <c r="R66" s="688">
        <f t="shared" si="13"/>
        <v>0</v>
      </c>
      <c r="S66" s="194">
        <v>21840</v>
      </c>
      <c r="T66" s="688">
        <f t="shared" si="14"/>
        <v>2898.666135775433</v>
      </c>
      <c r="U66" s="684">
        <v>7.5345</v>
      </c>
      <c r="V66" s="192"/>
    </row>
    <row r="67" spans="1:21" ht="12.75">
      <c r="A67" s="161">
        <v>32231</v>
      </c>
      <c r="B67" s="155"/>
      <c r="C67" s="155" t="s">
        <v>145</v>
      </c>
      <c r="D67" s="155"/>
      <c r="E67" s="155"/>
      <c r="F67" s="155"/>
      <c r="G67" s="200">
        <v>120000</v>
      </c>
      <c r="H67" s="665">
        <f t="shared" si="8"/>
        <v>15926.737009755125</v>
      </c>
      <c r="I67" s="194">
        <v>0</v>
      </c>
      <c r="J67" s="688">
        <f t="shared" si="9"/>
        <v>0</v>
      </c>
      <c r="K67" s="194">
        <f>G67-I67</f>
        <v>120000</v>
      </c>
      <c r="L67" s="688">
        <f t="shared" si="10"/>
        <v>15926.737009755125</v>
      </c>
      <c r="M67" s="194"/>
      <c r="N67" s="688">
        <f t="shared" si="11"/>
        <v>0</v>
      </c>
      <c r="O67" s="194"/>
      <c r="P67" s="688">
        <f t="shared" si="12"/>
        <v>0</v>
      </c>
      <c r="Q67" s="194"/>
      <c r="R67" s="688">
        <f t="shared" si="13"/>
        <v>0</v>
      </c>
      <c r="S67" s="194"/>
      <c r="T67" s="688">
        <f t="shared" si="14"/>
        <v>0</v>
      </c>
      <c r="U67" s="684">
        <v>7.5345</v>
      </c>
    </row>
    <row r="68" spans="1:21" ht="12.75">
      <c r="A68" s="161">
        <v>32232</v>
      </c>
      <c r="B68" s="155"/>
      <c r="C68" s="155" t="s">
        <v>146</v>
      </c>
      <c r="D68" s="155"/>
      <c r="E68" s="155"/>
      <c r="F68" s="155"/>
      <c r="G68" s="200">
        <v>100000</v>
      </c>
      <c r="H68" s="665">
        <f t="shared" si="8"/>
        <v>13272.280841462605</v>
      </c>
      <c r="I68" s="194">
        <v>0</v>
      </c>
      <c r="J68" s="688">
        <f t="shared" si="9"/>
        <v>0</v>
      </c>
      <c r="K68" s="194">
        <f>SUM(G68-I68)</f>
        <v>100000</v>
      </c>
      <c r="L68" s="688">
        <f t="shared" si="10"/>
        <v>13272.280841462605</v>
      </c>
      <c r="M68" s="194"/>
      <c r="N68" s="688">
        <f t="shared" si="11"/>
        <v>0</v>
      </c>
      <c r="O68" s="194"/>
      <c r="P68" s="688">
        <f t="shared" si="12"/>
        <v>0</v>
      </c>
      <c r="Q68" s="194"/>
      <c r="R68" s="688">
        <f t="shared" si="13"/>
        <v>0</v>
      </c>
      <c r="S68" s="194"/>
      <c r="T68" s="688">
        <f t="shared" si="14"/>
        <v>0</v>
      </c>
      <c r="U68" s="684">
        <v>7.5345</v>
      </c>
    </row>
    <row r="69" spans="1:21" ht="12.75">
      <c r="A69" s="161">
        <v>32233</v>
      </c>
      <c r="B69" s="155"/>
      <c r="C69" s="155" t="s">
        <v>147</v>
      </c>
      <c r="D69" s="155"/>
      <c r="E69" s="155"/>
      <c r="F69" s="155"/>
      <c r="G69" s="200">
        <v>150000</v>
      </c>
      <c r="H69" s="665">
        <f t="shared" si="8"/>
        <v>19908.421262193908</v>
      </c>
      <c r="I69" s="194">
        <v>0</v>
      </c>
      <c r="J69" s="688">
        <f t="shared" si="9"/>
        <v>0</v>
      </c>
      <c r="K69" s="194">
        <f>SUM(G69-I69)</f>
        <v>150000</v>
      </c>
      <c r="L69" s="688">
        <f t="shared" si="10"/>
        <v>19908.421262193908</v>
      </c>
      <c r="M69" s="194"/>
      <c r="N69" s="688">
        <f t="shared" si="11"/>
        <v>0</v>
      </c>
      <c r="O69" s="194"/>
      <c r="P69" s="688">
        <f t="shared" si="12"/>
        <v>0</v>
      </c>
      <c r="Q69" s="194"/>
      <c r="R69" s="688">
        <f t="shared" si="13"/>
        <v>0</v>
      </c>
      <c r="S69" s="194"/>
      <c r="T69" s="688">
        <f t="shared" si="14"/>
        <v>0</v>
      </c>
      <c r="U69" s="684">
        <v>7.5345</v>
      </c>
    </row>
    <row r="70" spans="1:21" ht="12.75">
      <c r="A70" s="161">
        <v>32234</v>
      </c>
      <c r="B70" s="155"/>
      <c r="C70" s="155" t="s">
        <v>148</v>
      </c>
      <c r="D70" s="155"/>
      <c r="E70" s="155"/>
      <c r="F70" s="155"/>
      <c r="G70" s="200">
        <v>15000</v>
      </c>
      <c r="H70" s="665">
        <f t="shared" si="8"/>
        <v>1990.8421262193906</v>
      </c>
      <c r="I70" s="194">
        <v>0</v>
      </c>
      <c r="J70" s="688">
        <f t="shared" si="9"/>
        <v>0</v>
      </c>
      <c r="K70" s="194">
        <f>G70-I70</f>
        <v>15000</v>
      </c>
      <c r="L70" s="688">
        <f t="shared" si="10"/>
        <v>1990.8421262193906</v>
      </c>
      <c r="M70" s="194"/>
      <c r="N70" s="688">
        <f t="shared" si="11"/>
        <v>0</v>
      </c>
      <c r="O70" s="194"/>
      <c r="P70" s="688">
        <f t="shared" si="12"/>
        <v>0</v>
      </c>
      <c r="Q70" s="194"/>
      <c r="R70" s="688">
        <f t="shared" si="13"/>
        <v>0</v>
      </c>
      <c r="S70" s="194"/>
      <c r="T70" s="688">
        <f t="shared" si="14"/>
        <v>0</v>
      </c>
      <c r="U70" s="684">
        <v>7.5345</v>
      </c>
    </row>
    <row r="71" spans="1:21" ht="12.75">
      <c r="A71" s="161">
        <v>32241</v>
      </c>
      <c r="B71" s="155"/>
      <c r="C71" s="155" t="s">
        <v>149</v>
      </c>
      <c r="D71" s="155"/>
      <c r="E71" s="155"/>
      <c r="F71" s="155"/>
      <c r="G71" s="200">
        <v>0</v>
      </c>
      <c r="H71" s="665">
        <f t="shared" si="8"/>
        <v>0</v>
      </c>
      <c r="I71" s="194">
        <v>0</v>
      </c>
      <c r="J71" s="688">
        <f t="shared" si="9"/>
        <v>0</v>
      </c>
      <c r="K71" s="194">
        <f>SUM(G71-I71)</f>
        <v>0</v>
      </c>
      <c r="L71" s="688">
        <f t="shared" si="10"/>
        <v>0</v>
      </c>
      <c r="M71" s="194"/>
      <c r="N71" s="688">
        <f t="shared" si="11"/>
        <v>0</v>
      </c>
      <c r="O71" s="194"/>
      <c r="P71" s="688">
        <f t="shared" si="12"/>
        <v>0</v>
      </c>
      <c r="Q71" s="194"/>
      <c r="R71" s="688">
        <f t="shared" si="13"/>
        <v>0</v>
      </c>
      <c r="S71" s="194"/>
      <c r="T71" s="688">
        <f t="shared" si="14"/>
        <v>0</v>
      </c>
      <c r="U71" s="684">
        <v>7.5345</v>
      </c>
    </row>
    <row r="72" spans="1:21" ht="12.75">
      <c r="A72" s="161">
        <v>32242</v>
      </c>
      <c r="B72" s="155"/>
      <c r="C72" s="155" t="s">
        <v>150</v>
      </c>
      <c r="D72" s="155"/>
      <c r="E72" s="155"/>
      <c r="F72" s="155"/>
      <c r="G72" s="200">
        <v>10000</v>
      </c>
      <c r="H72" s="665">
        <f t="shared" si="8"/>
        <v>1327.2280841462605</v>
      </c>
      <c r="I72" s="194">
        <v>0</v>
      </c>
      <c r="J72" s="688">
        <f t="shared" si="9"/>
        <v>0</v>
      </c>
      <c r="K72" s="194">
        <f>SUM(G72-I72)</f>
        <v>10000</v>
      </c>
      <c r="L72" s="688">
        <f t="shared" si="10"/>
        <v>1327.2280841462605</v>
      </c>
      <c r="M72" s="194"/>
      <c r="N72" s="688">
        <f t="shared" si="11"/>
        <v>0</v>
      </c>
      <c r="O72" s="194"/>
      <c r="P72" s="688">
        <f t="shared" si="12"/>
        <v>0</v>
      </c>
      <c r="Q72" s="194"/>
      <c r="R72" s="688">
        <f t="shared" si="13"/>
        <v>0</v>
      </c>
      <c r="S72" s="194"/>
      <c r="T72" s="688">
        <f t="shared" si="14"/>
        <v>0</v>
      </c>
      <c r="U72" s="684">
        <v>7.5345</v>
      </c>
    </row>
    <row r="73" spans="1:21" ht="12.75">
      <c r="A73" s="280">
        <v>32243</v>
      </c>
      <c r="B73" s="174"/>
      <c r="C73" s="174" t="s">
        <v>151</v>
      </c>
      <c r="D73" s="174"/>
      <c r="E73" s="174"/>
      <c r="F73" s="174"/>
      <c r="G73" s="205">
        <v>2000</v>
      </c>
      <c r="H73" s="666">
        <f t="shared" si="8"/>
        <v>265.4456168292521</v>
      </c>
      <c r="I73" s="198">
        <v>0</v>
      </c>
      <c r="J73" s="689">
        <f t="shared" si="9"/>
        <v>0</v>
      </c>
      <c r="K73" s="198">
        <f>SUM(G73-I73)</f>
        <v>2000</v>
      </c>
      <c r="L73" s="689">
        <f t="shared" si="10"/>
        <v>265.4456168292521</v>
      </c>
      <c r="M73" s="198"/>
      <c r="N73" s="689">
        <f t="shared" si="11"/>
        <v>0</v>
      </c>
      <c r="O73" s="198"/>
      <c r="P73" s="689">
        <f t="shared" si="12"/>
        <v>0</v>
      </c>
      <c r="Q73" s="198"/>
      <c r="R73" s="689">
        <f t="shared" si="13"/>
        <v>0</v>
      </c>
      <c r="S73" s="198"/>
      <c r="T73" s="689">
        <f t="shared" si="14"/>
        <v>0</v>
      </c>
      <c r="U73" s="685">
        <v>7.5345</v>
      </c>
    </row>
    <row r="74" ht="12.75">
      <c r="H74" s="668"/>
    </row>
    <row r="75" ht="12.75">
      <c r="H75" s="668"/>
    </row>
    <row r="76" ht="12.75">
      <c r="H76" s="668"/>
    </row>
    <row r="77" ht="12.75">
      <c r="H77" s="668"/>
    </row>
    <row r="78" ht="12.75">
      <c r="H78" s="668"/>
    </row>
    <row r="79" ht="12.75">
      <c r="H79" s="668"/>
    </row>
    <row r="80" spans="8:21" ht="12.75">
      <c r="H80" s="668"/>
      <c r="U80" s="275"/>
    </row>
    <row r="81" spans="1:21" ht="33">
      <c r="A81" s="697" t="s">
        <v>102</v>
      </c>
      <c r="B81" s="869" t="s">
        <v>103</v>
      </c>
      <c r="C81" s="870"/>
      <c r="D81" s="870"/>
      <c r="E81" s="870"/>
      <c r="F81" s="871"/>
      <c r="G81" s="670" t="s">
        <v>135</v>
      </c>
      <c r="H81" s="670" t="s">
        <v>392</v>
      </c>
      <c r="I81" s="671" t="s">
        <v>136</v>
      </c>
      <c r="J81" s="691" t="s">
        <v>393</v>
      </c>
      <c r="K81" s="672" t="s">
        <v>137</v>
      </c>
      <c r="L81" s="692" t="s">
        <v>394</v>
      </c>
      <c r="M81" s="673" t="s">
        <v>138</v>
      </c>
      <c r="N81" s="650" t="s">
        <v>395</v>
      </c>
      <c r="O81" s="674" t="s">
        <v>14</v>
      </c>
      <c r="P81" s="693" t="s">
        <v>389</v>
      </c>
      <c r="Q81" s="674" t="s">
        <v>209</v>
      </c>
      <c r="R81" s="693" t="s">
        <v>397</v>
      </c>
      <c r="S81" s="660" t="s">
        <v>216</v>
      </c>
      <c r="T81" s="650" t="s">
        <v>391</v>
      </c>
      <c r="U81" s="650" t="s">
        <v>380</v>
      </c>
    </row>
    <row r="82" spans="1:21" ht="12.75">
      <c r="A82" s="191"/>
      <c r="F82" s="187"/>
      <c r="H82" s="669"/>
      <c r="J82" s="281"/>
      <c r="L82" s="669"/>
      <c r="N82" s="669"/>
      <c r="P82" s="669"/>
      <c r="R82" s="669"/>
      <c r="T82" s="669"/>
      <c r="U82" s="683"/>
    </row>
    <row r="83" spans="1:21" ht="12.75">
      <c r="A83" s="161">
        <v>32244</v>
      </c>
      <c r="B83" s="155"/>
      <c r="C83" s="155" t="s">
        <v>152</v>
      </c>
      <c r="D83" s="155"/>
      <c r="E83" s="155"/>
      <c r="F83" s="175"/>
      <c r="G83" s="194">
        <v>14000</v>
      </c>
      <c r="H83" s="665">
        <f aca="true" t="shared" si="16" ref="H83:H116">G83/U83</f>
        <v>1858.1193178047647</v>
      </c>
      <c r="I83" s="194">
        <v>0</v>
      </c>
      <c r="J83" s="688">
        <f aca="true" t="shared" si="17" ref="J83:J116">I83/U83</f>
        <v>0</v>
      </c>
      <c r="K83" s="194">
        <f>SUM(G83-I83)</f>
        <v>14000</v>
      </c>
      <c r="L83" s="688">
        <f aca="true" t="shared" si="18" ref="L83:L116">K83/U83</f>
        <v>1858.1193178047647</v>
      </c>
      <c r="M83" s="194"/>
      <c r="N83" s="688">
        <f aca="true" t="shared" si="19" ref="N83:N116">M83/U83</f>
        <v>0</v>
      </c>
      <c r="O83" s="194"/>
      <c r="P83" s="688">
        <f aca="true" t="shared" si="20" ref="P83:P116">O83/U83</f>
        <v>0</v>
      </c>
      <c r="Q83" s="194"/>
      <c r="R83" s="688">
        <f aca="true" t="shared" si="21" ref="R83:R116">Q83/U83</f>
        <v>0</v>
      </c>
      <c r="S83" s="194"/>
      <c r="T83" s="688">
        <f aca="true" t="shared" si="22" ref="T83:T116">S83/U83</f>
        <v>0</v>
      </c>
      <c r="U83" s="684">
        <v>7.5345</v>
      </c>
    </row>
    <row r="84" spans="1:21" ht="12.75">
      <c r="A84" s="161">
        <v>32251</v>
      </c>
      <c r="B84" s="155"/>
      <c r="C84" s="155" t="s">
        <v>153</v>
      </c>
      <c r="D84" s="155"/>
      <c r="E84" s="155"/>
      <c r="F84" s="175"/>
      <c r="G84" s="194">
        <v>35000</v>
      </c>
      <c r="H84" s="665">
        <f t="shared" si="16"/>
        <v>4645.298294511912</v>
      </c>
      <c r="I84" s="194">
        <v>0</v>
      </c>
      <c r="J84" s="688">
        <f t="shared" si="17"/>
        <v>0</v>
      </c>
      <c r="K84" s="194">
        <v>10000</v>
      </c>
      <c r="L84" s="688">
        <f t="shared" si="18"/>
        <v>1327.2280841462605</v>
      </c>
      <c r="M84" s="194">
        <v>25000</v>
      </c>
      <c r="N84" s="688">
        <f t="shared" si="19"/>
        <v>3318.0702103656513</v>
      </c>
      <c r="O84" s="194"/>
      <c r="P84" s="688">
        <f t="shared" si="20"/>
        <v>0</v>
      </c>
      <c r="Q84" s="194"/>
      <c r="R84" s="688">
        <f t="shared" si="21"/>
        <v>0</v>
      </c>
      <c r="S84" s="194"/>
      <c r="T84" s="688">
        <f t="shared" si="22"/>
        <v>0</v>
      </c>
      <c r="U84" s="684">
        <v>7.5345</v>
      </c>
    </row>
    <row r="85" spans="1:21" ht="12.75">
      <c r="A85" s="161">
        <v>32251</v>
      </c>
      <c r="B85" s="155"/>
      <c r="C85" s="155" t="s">
        <v>154</v>
      </c>
      <c r="D85" s="155"/>
      <c r="E85" s="155"/>
      <c r="F85" s="175"/>
      <c r="G85" s="194">
        <v>4000</v>
      </c>
      <c r="H85" s="665">
        <f t="shared" si="16"/>
        <v>530.8912336585042</v>
      </c>
      <c r="I85" s="194">
        <v>0</v>
      </c>
      <c r="J85" s="688">
        <f t="shared" si="17"/>
        <v>0</v>
      </c>
      <c r="K85" s="194">
        <f>SUM(G85-I85)</f>
        <v>4000</v>
      </c>
      <c r="L85" s="688">
        <f t="shared" si="18"/>
        <v>530.8912336585042</v>
      </c>
      <c r="M85" s="194"/>
      <c r="N85" s="688">
        <f t="shared" si="19"/>
        <v>0</v>
      </c>
      <c r="O85" s="194"/>
      <c r="P85" s="688">
        <f t="shared" si="20"/>
        <v>0</v>
      </c>
      <c r="Q85" s="194"/>
      <c r="R85" s="688">
        <f t="shared" si="21"/>
        <v>0</v>
      </c>
      <c r="S85" s="194"/>
      <c r="T85" s="688">
        <f t="shared" si="22"/>
        <v>0</v>
      </c>
      <c r="U85" s="684">
        <v>7.5345</v>
      </c>
    </row>
    <row r="86" spans="1:21" ht="12.75">
      <c r="A86" s="161">
        <v>32271</v>
      </c>
      <c r="B86" s="155"/>
      <c r="C86" s="155" t="s">
        <v>155</v>
      </c>
      <c r="D86" s="155"/>
      <c r="E86" s="155"/>
      <c r="F86" s="175"/>
      <c r="G86" s="194">
        <v>15000</v>
      </c>
      <c r="H86" s="665">
        <f t="shared" si="16"/>
        <v>1990.8421262193906</v>
      </c>
      <c r="I86" s="194">
        <v>0</v>
      </c>
      <c r="J86" s="688">
        <f t="shared" si="17"/>
        <v>0</v>
      </c>
      <c r="K86" s="194">
        <f>SUM(G86-I86)</f>
        <v>15000</v>
      </c>
      <c r="L86" s="688">
        <f t="shared" si="18"/>
        <v>1990.8421262193906</v>
      </c>
      <c r="M86" s="194"/>
      <c r="N86" s="688">
        <f t="shared" si="19"/>
        <v>0</v>
      </c>
      <c r="O86" s="194"/>
      <c r="P86" s="688">
        <f t="shared" si="20"/>
        <v>0</v>
      </c>
      <c r="Q86" s="194"/>
      <c r="R86" s="688">
        <f t="shared" si="21"/>
        <v>0</v>
      </c>
      <c r="S86" s="194"/>
      <c r="T86" s="688">
        <f t="shared" si="22"/>
        <v>0</v>
      </c>
      <c r="U86" s="684">
        <v>7.5345</v>
      </c>
    </row>
    <row r="87" spans="1:21" ht="12.75">
      <c r="A87" s="165">
        <v>323</v>
      </c>
      <c r="B87" s="160"/>
      <c r="C87" s="160" t="s">
        <v>27</v>
      </c>
      <c r="D87" s="160"/>
      <c r="E87" s="160"/>
      <c r="F87" s="176"/>
      <c r="G87" s="275">
        <f>SUM(G88:G110)</f>
        <v>265000</v>
      </c>
      <c r="H87" s="665">
        <f t="shared" si="16"/>
        <v>35171.5442298759</v>
      </c>
      <c r="I87" s="275">
        <v>0</v>
      </c>
      <c r="J87" s="688">
        <f t="shared" si="17"/>
        <v>0</v>
      </c>
      <c r="K87" s="275">
        <f>SUM(K88:K110)</f>
        <v>255000</v>
      </c>
      <c r="L87" s="688">
        <f t="shared" si="18"/>
        <v>33844.316145729645</v>
      </c>
      <c r="M87" s="275"/>
      <c r="N87" s="688">
        <f t="shared" si="19"/>
        <v>0</v>
      </c>
      <c r="O87" s="275">
        <f>SUM(O88:O110)</f>
        <v>10000</v>
      </c>
      <c r="P87" s="688">
        <f t="shared" si="20"/>
        <v>1327.2280841462605</v>
      </c>
      <c r="Q87" s="275"/>
      <c r="R87" s="688">
        <f t="shared" si="21"/>
        <v>0</v>
      </c>
      <c r="S87" s="275"/>
      <c r="T87" s="688">
        <f t="shared" si="22"/>
        <v>0</v>
      </c>
      <c r="U87" s="684">
        <v>7.5345</v>
      </c>
    </row>
    <row r="88" spans="1:21" ht="12.75">
      <c r="A88" s="161">
        <v>32311</v>
      </c>
      <c r="B88" s="155"/>
      <c r="C88" s="155" t="s">
        <v>156</v>
      </c>
      <c r="D88" s="155"/>
      <c r="E88" s="155"/>
      <c r="F88" s="175"/>
      <c r="G88" s="194">
        <v>25000</v>
      </c>
      <c r="H88" s="665">
        <f t="shared" si="16"/>
        <v>3318.0702103656513</v>
      </c>
      <c r="I88" s="194">
        <v>0</v>
      </c>
      <c r="J88" s="688">
        <f t="shared" si="17"/>
        <v>0</v>
      </c>
      <c r="K88" s="194">
        <f aca="true" t="shared" si="23" ref="K88:K110">SUM(G88-I88)</f>
        <v>25000</v>
      </c>
      <c r="L88" s="688">
        <f t="shared" si="18"/>
        <v>3318.0702103656513</v>
      </c>
      <c r="M88" s="194"/>
      <c r="N88" s="688">
        <f t="shared" si="19"/>
        <v>0</v>
      </c>
      <c r="O88" s="194"/>
      <c r="P88" s="688">
        <f t="shared" si="20"/>
        <v>0</v>
      </c>
      <c r="Q88" s="194"/>
      <c r="R88" s="688">
        <f t="shared" si="21"/>
        <v>0</v>
      </c>
      <c r="S88" s="194"/>
      <c r="T88" s="688">
        <f t="shared" si="22"/>
        <v>0</v>
      </c>
      <c r="U88" s="684">
        <v>7.5345</v>
      </c>
    </row>
    <row r="89" spans="1:21" ht="12.75">
      <c r="A89" s="161">
        <v>32313</v>
      </c>
      <c r="B89" s="155"/>
      <c r="C89" s="155" t="s">
        <v>157</v>
      </c>
      <c r="D89" s="155"/>
      <c r="E89" s="155"/>
      <c r="F89" s="175"/>
      <c r="G89" s="194">
        <v>5000</v>
      </c>
      <c r="H89" s="665">
        <f t="shared" si="16"/>
        <v>663.6140420731302</v>
      </c>
      <c r="I89" s="194">
        <v>0</v>
      </c>
      <c r="J89" s="688">
        <f t="shared" si="17"/>
        <v>0</v>
      </c>
      <c r="K89" s="194">
        <f t="shared" si="23"/>
        <v>5000</v>
      </c>
      <c r="L89" s="688">
        <f t="shared" si="18"/>
        <v>663.6140420731302</v>
      </c>
      <c r="M89" s="194"/>
      <c r="N89" s="688">
        <f t="shared" si="19"/>
        <v>0</v>
      </c>
      <c r="O89" s="194"/>
      <c r="P89" s="688">
        <f t="shared" si="20"/>
        <v>0</v>
      </c>
      <c r="Q89" s="194"/>
      <c r="R89" s="688">
        <f t="shared" si="21"/>
        <v>0</v>
      </c>
      <c r="S89" s="194"/>
      <c r="T89" s="688">
        <f t="shared" si="22"/>
        <v>0</v>
      </c>
      <c r="U89" s="684">
        <v>7.5345</v>
      </c>
    </row>
    <row r="90" spans="1:21" ht="12.75">
      <c r="A90" s="161">
        <v>32319</v>
      </c>
      <c r="B90" s="155"/>
      <c r="C90" s="155" t="s">
        <v>158</v>
      </c>
      <c r="D90" s="155"/>
      <c r="E90" s="155"/>
      <c r="F90" s="175"/>
      <c r="G90" s="194">
        <v>10000</v>
      </c>
      <c r="H90" s="665">
        <f t="shared" si="16"/>
        <v>1327.2280841462605</v>
      </c>
      <c r="I90" s="194">
        <v>0</v>
      </c>
      <c r="J90" s="688">
        <f t="shared" si="17"/>
        <v>0</v>
      </c>
      <c r="K90" s="194">
        <f t="shared" si="23"/>
        <v>10000</v>
      </c>
      <c r="L90" s="688">
        <f t="shared" si="18"/>
        <v>1327.2280841462605</v>
      </c>
      <c r="M90" s="194"/>
      <c r="N90" s="688">
        <f t="shared" si="19"/>
        <v>0</v>
      </c>
      <c r="O90" s="194"/>
      <c r="P90" s="688">
        <f t="shared" si="20"/>
        <v>0</v>
      </c>
      <c r="Q90" s="194"/>
      <c r="R90" s="688">
        <f t="shared" si="21"/>
        <v>0</v>
      </c>
      <c r="S90" s="194"/>
      <c r="T90" s="688">
        <f t="shared" si="22"/>
        <v>0</v>
      </c>
      <c r="U90" s="684">
        <v>7.5345</v>
      </c>
    </row>
    <row r="91" spans="1:21" ht="12.75">
      <c r="A91" s="161">
        <v>32322</v>
      </c>
      <c r="B91" s="155"/>
      <c r="C91" s="155" t="s">
        <v>159</v>
      </c>
      <c r="D91" s="155"/>
      <c r="E91" s="155"/>
      <c r="F91" s="155"/>
      <c r="G91" s="200">
        <v>25000</v>
      </c>
      <c r="H91" s="665">
        <f t="shared" si="16"/>
        <v>3318.0702103656513</v>
      </c>
      <c r="I91" s="194">
        <v>0</v>
      </c>
      <c r="J91" s="688">
        <f t="shared" si="17"/>
        <v>0</v>
      </c>
      <c r="K91" s="194">
        <f t="shared" si="23"/>
        <v>25000</v>
      </c>
      <c r="L91" s="688">
        <f t="shared" si="18"/>
        <v>3318.0702103656513</v>
      </c>
      <c r="M91" s="194"/>
      <c r="N91" s="688">
        <f t="shared" si="19"/>
        <v>0</v>
      </c>
      <c r="O91" s="194"/>
      <c r="P91" s="688">
        <f t="shared" si="20"/>
        <v>0</v>
      </c>
      <c r="Q91" s="194"/>
      <c r="R91" s="688">
        <f t="shared" si="21"/>
        <v>0</v>
      </c>
      <c r="S91" s="194"/>
      <c r="T91" s="688">
        <f t="shared" si="22"/>
        <v>0</v>
      </c>
      <c r="U91" s="684">
        <v>7.5345</v>
      </c>
    </row>
    <row r="92" spans="1:21" ht="12.75">
      <c r="A92" s="161">
        <v>32323</v>
      </c>
      <c r="B92" s="155"/>
      <c r="C92" s="155" t="s">
        <v>160</v>
      </c>
      <c r="D92" s="155"/>
      <c r="E92" s="155"/>
      <c r="F92" s="155"/>
      <c r="G92" s="200">
        <v>5000</v>
      </c>
      <c r="H92" s="665">
        <f t="shared" si="16"/>
        <v>663.6140420731302</v>
      </c>
      <c r="I92" s="194">
        <v>0</v>
      </c>
      <c r="J92" s="688">
        <f t="shared" si="17"/>
        <v>0</v>
      </c>
      <c r="K92" s="194">
        <f t="shared" si="23"/>
        <v>5000</v>
      </c>
      <c r="L92" s="688">
        <f t="shared" si="18"/>
        <v>663.6140420731302</v>
      </c>
      <c r="M92" s="194"/>
      <c r="N92" s="688">
        <f t="shared" si="19"/>
        <v>0</v>
      </c>
      <c r="O92" s="194"/>
      <c r="P92" s="688">
        <f t="shared" si="20"/>
        <v>0</v>
      </c>
      <c r="Q92" s="194"/>
      <c r="R92" s="688">
        <f t="shared" si="21"/>
        <v>0</v>
      </c>
      <c r="S92" s="194"/>
      <c r="T92" s="688">
        <f t="shared" si="22"/>
        <v>0</v>
      </c>
      <c r="U92" s="684">
        <v>7.5345</v>
      </c>
    </row>
    <row r="93" spans="1:21" ht="12.75">
      <c r="A93" s="161">
        <v>32329</v>
      </c>
      <c r="B93" s="155"/>
      <c r="C93" s="155" t="s">
        <v>161</v>
      </c>
      <c r="D93" s="155"/>
      <c r="E93" s="155"/>
      <c r="F93" s="155"/>
      <c r="G93" s="200">
        <v>15000</v>
      </c>
      <c r="H93" s="665">
        <f t="shared" si="16"/>
        <v>1990.8421262193906</v>
      </c>
      <c r="I93" s="194">
        <v>0</v>
      </c>
      <c r="J93" s="688">
        <f t="shared" si="17"/>
        <v>0</v>
      </c>
      <c r="K93" s="194">
        <f t="shared" si="23"/>
        <v>15000</v>
      </c>
      <c r="L93" s="688">
        <f t="shared" si="18"/>
        <v>1990.8421262193906</v>
      </c>
      <c r="M93" s="194"/>
      <c r="N93" s="688">
        <f t="shared" si="19"/>
        <v>0</v>
      </c>
      <c r="O93" s="194"/>
      <c r="P93" s="688">
        <f t="shared" si="20"/>
        <v>0</v>
      </c>
      <c r="Q93" s="194"/>
      <c r="R93" s="688">
        <f t="shared" si="21"/>
        <v>0</v>
      </c>
      <c r="S93" s="194"/>
      <c r="T93" s="688">
        <f t="shared" si="22"/>
        <v>0</v>
      </c>
      <c r="U93" s="684">
        <v>7.5345</v>
      </c>
    </row>
    <row r="94" spans="1:21" ht="12.75">
      <c r="A94" s="161">
        <v>32339</v>
      </c>
      <c r="B94" s="155"/>
      <c r="C94" s="155" t="s">
        <v>162</v>
      </c>
      <c r="D94" s="155"/>
      <c r="E94" s="155"/>
      <c r="F94" s="155"/>
      <c r="G94" s="200">
        <v>0</v>
      </c>
      <c r="H94" s="665">
        <f t="shared" si="16"/>
        <v>0</v>
      </c>
      <c r="I94" s="194">
        <v>0</v>
      </c>
      <c r="J94" s="688">
        <f t="shared" si="17"/>
        <v>0</v>
      </c>
      <c r="K94" s="194">
        <f t="shared" si="23"/>
        <v>0</v>
      </c>
      <c r="L94" s="688">
        <f t="shared" si="18"/>
        <v>0</v>
      </c>
      <c r="M94" s="194"/>
      <c r="N94" s="688">
        <f t="shared" si="19"/>
        <v>0</v>
      </c>
      <c r="O94" s="194"/>
      <c r="P94" s="688">
        <f t="shared" si="20"/>
        <v>0</v>
      </c>
      <c r="Q94" s="194"/>
      <c r="R94" s="688">
        <f t="shared" si="21"/>
        <v>0</v>
      </c>
      <c r="S94" s="194"/>
      <c r="T94" s="688">
        <f t="shared" si="22"/>
        <v>0</v>
      </c>
      <c r="U94" s="684">
        <v>7.5345</v>
      </c>
    </row>
    <row r="95" spans="1:21" ht="12.75">
      <c r="A95" s="161">
        <v>32341</v>
      </c>
      <c r="B95" s="155"/>
      <c r="C95" s="155" t="s">
        <v>163</v>
      </c>
      <c r="D95" s="155"/>
      <c r="E95" s="155"/>
      <c r="F95" s="155"/>
      <c r="G95" s="200">
        <v>40000</v>
      </c>
      <c r="H95" s="665">
        <f t="shared" si="16"/>
        <v>5308.912336585042</v>
      </c>
      <c r="I95" s="194">
        <v>0</v>
      </c>
      <c r="J95" s="688">
        <f t="shared" si="17"/>
        <v>0</v>
      </c>
      <c r="K95" s="194">
        <f t="shared" si="23"/>
        <v>40000</v>
      </c>
      <c r="L95" s="688">
        <f t="shared" si="18"/>
        <v>5308.912336585042</v>
      </c>
      <c r="M95" s="194"/>
      <c r="N95" s="688">
        <f t="shared" si="19"/>
        <v>0</v>
      </c>
      <c r="O95" s="194"/>
      <c r="P95" s="688">
        <f t="shared" si="20"/>
        <v>0</v>
      </c>
      <c r="Q95" s="194"/>
      <c r="R95" s="688">
        <f t="shared" si="21"/>
        <v>0</v>
      </c>
      <c r="S95" s="194"/>
      <c r="T95" s="688">
        <f t="shared" si="22"/>
        <v>0</v>
      </c>
      <c r="U95" s="684">
        <v>7.5345</v>
      </c>
    </row>
    <row r="96" spans="1:21" ht="12.75">
      <c r="A96" s="161">
        <v>32342</v>
      </c>
      <c r="B96" s="155"/>
      <c r="C96" s="155" t="s">
        <v>164</v>
      </c>
      <c r="D96" s="155"/>
      <c r="E96" s="155"/>
      <c r="F96" s="155"/>
      <c r="G96" s="200">
        <v>10000</v>
      </c>
      <c r="H96" s="665">
        <f t="shared" si="16"/>
        <v>1327.2280841462605</v>
      </c>
      <c r="I96" s="194">
        <v>0</v>
      </c>
      <c r="J96" s="688">
        <f t="shared" si="17"/>
        <v>0</v>
      </c>
      <c r="K96" s="194">
        <f t="shared" si="23"/>
        <v>10000</v>
      </c>
      <c r="L96" s="688">
        <f t="shared" si="18"/>
        <v>1327.2280841462605</v>
      </c>
      <c r="M96" s="194"/>
      <c r="N96" s="688">
        <f t="shared" si="19"/>
        <v>0</v>
      </c>
      <c r="O96" s="194"/>
      <c r="P96" s="688">
        <f t="shared" si="20"/>
        <v>0</v>
      </c>
      <c r="Q96" s="194"/>
      <c r="R96" s="688">
        <f t="shared" si="21"/>
        <v>0</v>
      </c>
      <c r="S96" s="194"/>
      <c r="T96" s="688">
        <f t="shared" si="22"/>
        <v>0</v>
      </c>
      <c r="U96" s="684">
        <v>7.5345</v>
      </c>
    </row>
    <row r="97" spans="1:21" ht="12.75">
      <c r="A97" s="161">
        <v>32343</v>
      </c>
      <c r="B97" s="155"/>
      <c r="C97" s="155" t="s">
        <v>165</v>
      </c>
      <c r="D97" s="155"/>
      <c r="E97" s="155"/>
      <c r="F97" s="155"/>
      <c r="G97" s="200">
        <v>5000</v>
      </c>
      <c r="H97" s="665">
        <f t="shared" si="16"/>
        <v>663.6140420731302</v>
      </c>
      <c r="I97" s="194">
        <v>0</v>
      </c>
      <c r="J97" s="688">
        <f t="shared" si="17"/>
        <v>0</v>
      </c>
      <c r="K97" s="194">
        <f t="shared" si="23"/>
        <v>5000</v>
      </c>
      <c r="L97" s="688">
        <f t="shared" si="18"/>
        <v>663.6140420731302</v>
      </c>
      <c r="M97" s="194"/>
      <c r="N97" s="688">
        <f t="shared" si="19"/>
        <v>0</v>
      </c>
      <c r="O97" s="194"/>
      <c r="P97" s="688">
        <f t="shared" si="20"/>
        <v>0</v>
      </c>
      <c r="Q97" s="194"/>
      <c r="R97" s="688">
        <f t="shared" si="21"/>
        <v>0</v>
      </c>
      <c r="S97" s="194"/>
      <c r="T97" s="688">
        <f t="shared" si="22"/>
        <v>0</v>
      </c>
      <c r="U97" s="684">
        <v>7.5345</v>
      </c>
    </row>
    <row r="98" spans="1:21" ht="12.75">
      <c r="A98" s="161">
        <v>32344</v>
      </c>
      <c r="B98" s="155"/>
      <c r="C98" s="155" t="s">
        <v>166</v>
      </c>
      <c r="D98" s="155"/>
      <c r="E98" s="155"/>
      <c r="F98" s="155"/>
      <c r="G98" s="200">
        <v>8000</v>
      </c>
      <c r="H98" s="665">
        <f t="shared" si="16"/>
        <v>1061.7824673170085</v>
      </c>
      <c r="I98" s="194">
        <v>0</v>
      </c>
      <c r="J98" s="688">
        <f t="shared" si="17"/>
        <v>0</v>
      </c>
      <c r="K98" s="194">
        <f t="shared" si="23"/>
        <v>8000</v>
      </c>
      <c r="L98" s="688">
        <f t="shared" si="18"/>
        <v>1061.7824673170085</v>
      </c>
      <c r="M98" s="194"/>
      <c r="N98" s="688">
        <f t="shared" si="19"/>
        <v>0</v>
      </c>
      <c r="O98" s="194"/>
      <c r="P98" s="688">
        <f t="shared" si="20"/>
        <v>0</v>
      </c>
      <c r="Q98" s="194"/>
      <c r="R98" s="688">
        <f t="shared" si="21"/>
        <v>0</v>
      </c>
      <c r="S98" s="194"/>
      <c r="T98" s="688">
        <f t="shared" si="22"/>
        <v>0</v>
      </c>
      <c r="U98" s="684">
        <v>7.5345</v>
      </c>
    </row>
    <row r="99" spans="1:21" ht="12.75">
      <c r="A99" s="161">
        <v>32353</v>
      </c>
      <c r="B99" s="155"/>
      <c r="C99" s="155" t="s">
        <v>167</v>
      </c>
      <c r="D99" s="155"/>
      <c r="E99" s="155"/>
      <c r="F99" s="155"/>
      <c r="G99" s="200">
        <v>7000</v>
      </c>
      <c r="H99" s="665">
        <f t="shared" si="16"/>
        <v>929.0596589023824</v>
      </c>
      <c r="I99" s="194">
        <v>0</v>
      </c>
      <c r="J99" s="688">
        <f t="shared" si="17"/>
        <v>0</v>
      </c>
      <c r="K99" s="194">
        <f t="shared" si="23"/>
        <v>7000</v>
      </c>
      <c r="L99" s="688">
        <f t="shared" si="18"/>
        <v>929.0596589023824</v>
      </c>
      <c r="M99" s="194"/>
      <c r="N99" s="688">
        <f t="shared" si="19"/>
        <v>0</v>
      </c>
      <c r="O99" s="194"/>
      <c r="P99" s="688">
        <f t="shared" si="20"/>
        <v>0</v>
      </c>
      <c r="Q99" s="194"/>
      <c r="R99" s="688">
        <f t="shared" si="21"/>
        <v>0</v>
      </c>
      <c r="S99" s="194"/>
      <c r="T99" s="688">
        <f t="shared" si="22"/>
        <v>0</v>
      </c>
      <c r="U99" s="684">
        <v>7.5345</v>
      </c>
    </row>
    <row r="100" spans="1:21" ht="12.75">
      <c r="A100" s="161">
        <v>32354</v>
      </c>
      <c r="B100" s="155"/>
      <c r="C100" s="155" t="s">
        <v>219</v>
      </c>
      <c r="D100" s="155"/>
      <c r="E100" s="155"/>
      <c r="F100" s="155"/>
      <c r="G100" s="200">
        <v>1000</v>
      </c>
      <c r="H100" s="665">
        <f t="shared" si="16"/>
        <v>132.72280841462606</v>
      </c>
      <c r="I100" s="194"/>
      <c r="J100" s="688">
        <f t="shared" si="17"/>
        <v>0</v>
      </c>
      <c r="K100" s="194">
        <v>1000</v>
      </c>
      <c r="L100" s="688">
        <f t="shared" si="18"/>
        <v>132.72280841462606</v>
      </c>
      <c r="M100" s="194"/>
      <c r="N100" s="688">
        <f t="shared" si="19"/>
        <v>0</v>
      </c>
      <c r="O100" s="194"/>
      <c r="P100" s="688">
        <f t="shared" si="20"/>
        <v>0</v>
      </c>
      <c r="Q100" s="194"/>
      <c r="R100" s="688">
        <f t="shared" si="21"/>
        <v>0</v>
      </c>
      <c r="S100" s="194"/>
      <c r="T100" s="688">
        <f t="shared" si="22"/>
        <v>0</v>
      </c>
      <c r="U100" s="684">
        <v>7.5345</v>
      </c>
    </row>
    <row r="101" spans="1:21" ht="12.75">
      <c r="A101" s="161">
        <v>32361</v>
      </c>
      <c r="B101" s="155"/>
      <c r="C101" s="155" t="s">
        <v>168</v>
      </c>
      <c r="D101" s="155"/>
      <c r="E101" s="155"/>
      <c r="F101" s="155"/>
      <c r="G101" s="200">
        <v>20000</v>
      </c>
      <c r="H101" s="665">
        <f t="shared" si="16"/>
        <v>2654.456168292521</v>
      </c>
      <c r="I101" s="194">
        <v>0</v>
      </c>
      <c r="J101" s="688">
        <f t="shared" si="17"/>
        <v>0</v>
      </c>
      <c r="K101" s="194">
        <f t="shared" si="23"/>
        <v>20000</v>
      </c>
      <c r="L101" s="688">
        <f t="shared" si="18"/>
        <v>2654.456168292521</v>
      </c>
      <c r="M101" s="163"/>
      <c r="N101" s="688">
        <f t="shared" si="19"/>
        <v>0</v>
      </c>
      <c r="O101" s="194"/>
      <c r="P101" s="688">
        <f t="shared" si="20"/>
        <v>0</v>
      </c>
      <c r="Q101" s="194"/>
      <c r="R101" s="688">
        <f t="shared" si="21"/>
        <v>0</v>
      </c>
      <c r="S101" s="194"/>
      <c r="T101" s="688">
        <f t="shared" si="22"/>
        <v>0</v>
      </c>
      <c r="U101" s="684">
        <v>7.5345</v>
      </c>
    </row>
    <row r="102" spans="1:21" ht="12.75">
      <c r="A102" s="161">
        <v>32369</v>
      </c>
      <c r="B102" s="155"/>
      <c r="C102" s="155" t="s">
        <v>169</v>
      </c>
      <c r="D102" s="155"/>
      <c r="E102" s="155"/>
      <c r="F102" s="155"/>
      <c r="G102" s="200">
        <v>3000</v>
      </c>
      <c r="H102" s="665">
        <f t="shared" si="16"/>
        <v>398.1684252438781</v>
      </c>
      <c r="I102" s="194">
        <v>0</v>
      </c>
      <c r="J102" s="688">
        <f t="shared" si="17"/>
        <v>0</v>
      </c>
      <c r="K102" s="194">
        <f t="shared" si="23"/>
        <v>3000</v>
      </c>
      <c r="L102" s="688">
        <f t="shared" si="18"/>
        <v>398.1684252438781</v>
      </c>
      <c r="M102" s="163"/>
      <c r="N102" s="688">
        <f t="shared" si="19"/>
        <v>0</v>
      </c>
      <c r="O102" s="194"/>
      <c r="P102" s="688">
        <f t="shared" si="20"/>
        <v>0</v>
      </c>
      <c r="Q102" s="194"/>
      <c r="R102" s="688">
        <f t="shared" si="21"/>
        <v>0</v>
      </c>
      <c r="S102" s="194"/>
      <c r="T102" s="688">
        <f t="shared" si="22"/>
        <v>0</v>
      </c>
      <c r="U102" s="684">
        <v>7.5345</v>
      </c>
    </row>
    <row r="103" spans="1:21" ht="12.75">
      <c r="A103" s="161">
        <v>32372</v>
      </c>
      <c r="B103" s="155"/>
      <c r="C103" s="155" t="s">
        <v>170</v>
      </c>
      <c r="D103" s="155"/>
      <c r="E103" s="155"/>
      <c r="F103" s="155"/>
      <c r="G103" s="200">
        <v>23000</v>
      </c>
      <c r="H103" s="665">
        <f t="shared" si="16"/>
        <v>3052.624593536399</v>
      </c>
      <c r="I103" s="194">
        <v>0</v>
      </c>
      <c r="J103" s="688">
        <f t="shared" si="17"/>
        <v>0</v>
      </c>
      <c r="K103" s="194">
        <v>13000</v>
      </c>
      <c r="L103" s="688">
        <f t="shared" si="18"/>
        <v>1725.3965093901386</v>
      </c>
      <c r="M103" s="163">
        <v>0</v>
      </c>
      <c r="N103" s="688">
        <f t="shared" si="19"/>
        <v>0</v>
      </c>
      <c r="O103" s="194">
        <v>10000</v>
      </c>
      <c r="P103" s="688">
        <f t="shared" si="20"/>
        <v>1327.2280841462605</v>
      </c>
      <c r="Q103" s="194"/>
      <c r="R103" s="688">
        <f t="shared" si="21"/>
        <v>0</v>
      </c>
      <c r="S103" s="194"/>
      <c r="T103" s="688">
        <f t="shared" si="22"/>
        <v>0</v>
      </c>
      <c r="U103" s="684">
        <v>7.5345</v>
      </c>
    </row>
    <row r="104" spans="1:21" ht="12.75">
      <c r="A104" s="161">
        <v>32379</v>
      </c>
      <c r="B104" s="155"/>
      <c r="C104" s="155" t="s">
        <v>171</v>
      </c>
      <c r="D104" s="155"/>
      <c r="E104" s="155"/>
      <c r="F104" s="155"/>
      <c r="G104" s="200">
        <v>17000</v>
      </c>
      <c r="H104" s="665">
        <f t="shared" si="16"/>
        <v>2256.287743048643</v>
      </c>
      <c r="I104" s="194">
        <v>0</v>
      </c>
      <c r="J104" s="688">
        <f t="shared" si="17"/>
        <v>0</v>
      </c>
      <c r="K104" s="194">
        <f t="shared" si="23"/>
        <v>17000</v>
      </c>
      <c r="L104" s="688">
        <f t="shared" si="18"/>
        <v>2256.287743048643</v>
      </c>
      <c r="M104" s="163"/>
      <c r="N104" s="688">
        <f t="shared" si="19"/>
        <v>0</v>
      </c>
      <c r="O104" s="194"/>
      <c r="P104" s="688">
        <f t="shared" si="20"/>
        <v>0</v>
      </c>
      <c r="Q104" s="194"/>
      <c r="R104" s="688">
        <f t="shared" si="21"/>
        <v>0</v>
      </c>
      <c r="S104" s="194"/>
      <c r="T104" s="688">
        <f t="shared" si="22"/>
        <v>0</v>
      </c>
      <c r="U104" s="684">
        <v>7.5345</v>
      </c>
    </row>
    <row r="105" spans="1:21" ht="12.75">
      <c r="A105" s="161">
        <v>32381</v>
      </c>
      <c r="B105" s="155"/>
      <c r="C105" s="155" t="s">
        <v>172</v>
      </c>
      <c r="D105" s="155"/>
      <c r="E105" s="155"/>
      <c r="F105" s="155"/>
      <c r="G105" s="200">
        <v>10000</v>
      </c>
      <c r="H105" s="665">
        <f t="shared" si="16"/>
        <v>1327.2280841462605</v>
      </c>
      <c r="I105" s="194">
        <v>0</v>
      </c>
      <c r="J105" s="688">
        <f t="shared" si="17"/>
        <v>0</v>
      </c>
      <c r="K105" s="194">
        <f t="shared" si="23"/>
        <v>10000</v>
      </c>
      <c r="L105" s="688">
        <f t="shared" si="18"/>
        <v>1327.2280841462605</v>
      </c>
      <c r="M105" s="163"/>
      <c r="N105" s="688">
        <f t="shared" si="19"/>
        <v>0</v>
      </c>
      <c r="O105" s="194"/>
      <c r="P105" s="688">
        <f t="shared" si="20"/>
        <v>0</v>
      </c>
      <c r="Q105" s="194"/>
      <c r="R105" s="688">
        <f t="shared" si="21"/>
        <v>0</v>
      </c>
      <c r="S105" s="194"/>
      <c r="T105" s="688">
        <f t="shared" si="22"/>
        <v>0</v>
      </c>
      <c r="U105" s="684">
        <v>7.5345</v>
      </c>
    </row>
    <row r="106" spans="1:21" ht="12.75">
      <c r="A106" s="161">
        <v>32389</v>
      </c>
      <c r="B106" s="155"/>
      <c r="C106" s="155" t="s">
        <v>173</v>
      </c>
      <c r="D106" s="155"/>
      <c r="E106" s="155"/>
      <c r="F106" s="155"/>
      <c r="G106" s="200">
        <v>15000</v>
      </c>
      <c r="H106" s="665">
        <f t="shared" si="16"/>
        <v>1990.8421262193906</v>
      </c>
      <c r="I106" s="194">
        <v>0</v>
      </c>
      <c r="J106" s="688">
        <f t="shared" si="17"/>
        <v>0</v>
      </c>
      <c r="K106" s="194">
        <f t="shared" si="23"/>
        <v>15000</v>
      </c>
      <c r="L106" s="688">
        <f t="shared" si="18"/>
        <v>1990.8421262193906</v>
      </c>
      <c r="M106" s="163"/>
      <c r="N106" s="688">
        <f t="shared" si="19"/>
        <v>0</v>
      </c>
      <c r="O106" s="194"/>
      <c r="P106" s="688">
        <f t="shared" si="20"/>
        <v>0</v>
      </c>
      <c r="Q106" s="194"/>
      <c r="R106" s="688">
        <f t="shared" si="21"/>
        <v>0</v>
      </c>
      <c r="S106" s="194"/>
      <c r="T106" s="688">
        <f t="shared" si="22"/>
        <v>0</v>
      </c>
      <c r="U106" s="684">
        <v>7.5345</v>
      </c>
    </row>
    <row r="107" spans="1:21" ht="12.75">
      <c r="A107" s="161">
        <v>32391</v>
      </c>
      <c r="B107" s="155"/>
      <c r="C107" s="155" t="s">
        <v>174</v>
      </c>
      <c r="D107" s="155"/>
      <c r="E107" s="155"/>
      <c r="F107" s="155"/>
      <c r="G107" s="200">
        <v>5000</v>
      </c>
      <c r="H107" s="665">
        <f t="shared" si="16"/>
        <v>663.6140420731302</v>
      </c>
      <c r="I107" s="194">
        <v>0</v>
      </c>
      <c r="J107" s="688">
        <f t="shared" si="17"/>
        <v>0</v>
      </c>
      <c r="K107" s="194">
        <f t="shared" si="23"/>
        <v>5000</v>
      </c>
      <c r="L107" s="688">
        <f t="shared" si="18"/>
        <v>663.6140420731302</v>
      </c>
      <c r="M107" s="163"/>
      <c r="N107" s="688">
        <f t="shared" si="19"/>
        <v>0</v>
      </c>
      <c r="O107" s="194"/>
      <c r="P107" s="688">
        <f t="shared" si="20"/>
        <v>0</v>
      </c>
      <c r="Q107" s="194"/>
      <c r="R107" s="688">
        <f t="shared" si="21"/>
        <v>0</v>
      </c>
      <c r="S107" s="194"/>
      <c r="T107" s="688">
        <f t="shared" si="22"/>
        <v>0</v>
      </c>
      <c r="U107" s="684">
        <v>7.5345</v>
      </c>
    </row>
    <row r="108" spans="1:21" ht="12.75">
      <c r="A108" s="161">
        <v>32394</v>
      </c>
      <c r="B108" s="155"/>
      <c r="C108" s="155" t="s">
        <v>175</v>
      </c>
      <c r="D108" s="155"/>
      <c r="E108" s="155"/>
      <c r="F108" s="155"/>
      <c r="G108" s="200">
        <v>2000</v>
      </c>
      <c r="H108" s="665">
        <f t="shared" si="16"/>
        <v>265.4456168292521</v>
      </c>
      <c r="I108" s="194">
        <v>0</v>
      </c>
      <c r="J108" s="688">
        <f t="shared" si="17"/>
        <v>0</v>
      </c>
      <c r="K108" s="194">
        <f t="shared" si="23"/>
        <v>2000</v>
      </c>
      <c r="L108" s="688">
        <f t="shared" si="18"/>
        <v>265.4456168292521</v>
      </c>
      <c r="M108" s="163"/>
      <c r="N108" s="688">
        <f t="shared" si="19"/>
        <v>0</v>
      </c>
      <c r="O108" s="194"/>
      <c r="P108" s="688">
        <f t="shared" si="20"/>
        <v>0</v>
      </c>
      <c r="Q108" s="194"/>
      <c r="R108" s="688">
        <f t="shared" si="21"/>
        <v>0</v>
      </c>
      <c r="S108" s="194"/>
      <c r="T108" s="688">
        <f t="shared" si="22"/>
        <v>0</v>
      </c>
      <c r="U108" s="684">
        <v>7.5345</v>
      </c>
    </row>
    <row r="109" spans="1:21" ht="12.75">
      <c r="A109" s="161">
        <v>32396</v>
      </c>
      <c r="B109" s="155"/>
      <c r="C109" s="155" t="s">
        <v>196</v>
      </c>
      <c r="D109" s="155"/>
      <c r="E109" s="155"/>
      <c r="F109" s="155"/>
      <c r="G109" s="200">
        <v>9000</v>
      </c>
      <c r="H109" s="665">
        <f t="shared" si="16"/>
        <v>1194.5052757316344</v>
      </c>
      <c r="I109" s="186"/>
      <c r="J109" s="688">
        <f t="shared" si="17"/>
        <v>0</v>
      </c>
      <c r="K109" s="194">
        <f t="shared" si="23"/>
        <v>9000</v>
      </c>
      <c r="L109" s="688">
        <f t="shared" si="18"/>
        <v>1194.5052757316344</v>
      </c>
      <c r="M109" s="155"/>
      <c r="N109" s="688">
        <f t="shared" si="19"/>
        <v>0</v>
      </c>
      <c r="O109" s="186"/>
      <c r="P109" s="688">
        <f t="shared" si="20"/>
        <v>0</v>
      </c>
      <c r="Q109" s="186"/>
      <c r="R109" s="688">
        <f t="shared" si="21"/>
        <v>0</v>
      </c>
      <c r="S109" s="186"/>
      <c r="T109" s="688">
        <f t="shared" si="22"/>
        <v>0</v>
      </c>
      <c r="U109" s="684">
        <v>7.5345</v>
      </c>
    </row>
    <row r="110" spans="1:21" ht="12.75">
      <c r="A110" s="161">
        <v>32399</v>
      </c>
      <c r="B110" s="155"/>
      <c r="C110" s="155" t="s">
        <v>176</v>
      </c>
      <c r="D110" s="155"/>
      <c r="E110" s="155"/>
      <c r="F110" s="155"/>
      <c r="G110" s="200">
        <v>5000</v>
      </c>
      <c r="H110" s="665">
        <f t="shared" si="16"/>
        <v>663.6140420731302</v>
      </c>
      <c r="I110" s="194"/>
      <c r="J110" s="688">
        <f t="shared" si="17"/>
        <v>0</v>
      </c>
      <c r="K110" s="194">
        <f t="shared" si="23"/>
        <v>5000</v>
      </c>
      <c r="L110" s="688">
        <f t="shared" si="18"/>
        <v>663.6140420731302</v>
      </c>
      <c r="M110" s="163"/>
      <c r="N110" s="688">
        <f t="shared" si="19"/>
        <v>0</v>
      </c>
      <c r="O110" s="194"/>
      <c r="P110" s="688">
        <f t="shared" si="20"/>
        <v>0</v>
      </c>
      <c r="Q110" s="194"/>
      <c r="R110" s="688">
        <f t="shared" si="21"/>
        <v>0</v>
      </c>
      <c r="S110" s="194"/>
      <c r="T110" s="688">
        <f t="shared" si="22"/>
        <v>0</v>
      </c>
      <c r="U110" s="684">
        <v>7.5345</v>
      </c>
    </row>
    <row r="111" spans="1:21" ht="12.75">
      <c r="A111" s="165">
        <v>324</v>
      </c>
      <c r="B111" s="155"/>
      <c r="C111" s="160" t="s">
        <v>177</v>
      </c>
      <c r="D111" s="155"/>
      <c r="E111" s="155"/>
      <c r="F111" s="155"/>
      <c r="G111" s="199">
        <f>SUM(G112)</f>
        <v>0</v>
      </c>
      <c r="H111" s="665">
        <f t="shared" si="16"/>
        <v>0</v>
      </c>
      <c r="I111" s="305" t="s">
        <v>121</v>
      </c>
      <c r="J111" s="688"/>
      <c r="K111" s="305"/>
      <c r="L111" s="688">
        <f t="shared" si="18"/>
        <v>0</v>
      </c>
      <c r="M111" s="163"/>
      <c r="N111" s="688">
        <f t="shared" si="19"/>
        <v>0</v>
      </c>
      <c r="O111" s="194"/>
      <c r="P111" s="688">
        <f t="shared" si="20"/>
        <v>0</v>
      </c>
      <c r="Q111" s="306"/>
      <c r="R111" s="688">
        <f t="shared" si="21"/>
        <v>0</v>
      </c>
      <c r="S111" s="306"/>
      <c r="T111" s="688">
        <f t="shared" si="22"/>
        <v>0</v>
      </c>
      <c r="U111" s="684">
        <v>7.5345</v>
      </c>
    </row>
    <row r="112" spans="1:21" ht="12.75">
      <c r="A112" s="161">
        <v>32412</v>
      </c>
      <c r="B112" s="155"/>
      <c r="C112" s="155" t="s">
        <v>177</v>
      </c>
      <c r="D112" s="155"/>
      <c r="E112" s="155"/>
      <c r="F112" s="155"/>
      <c r="G112" s="200">
        <v>0</v>
      </c>
      <c r="H112" s="665">
        <f t="shared" si="16"/>
        <v>0</v>
      </c>
      <c r="I112" s="305" t="s">
        <v>121</v>
      </c>
      <c r="J112" s="688"/>
      <c r="K112" s="305"/>
      <c r="L112" s="688">
        <f t="shared" si="18"/>
        <v>0</v>
      </c>
      <c r="M112" s="163"/>
      <c r="N112" s="688">
        <f t="shared" si="19"/>
        <v>0</v>
      </c>
      <c r="O112" s="194"/>
      <c r="P112" s="688">
        <f t="shared" si="20"/>
        <v>0</v>
      </c>
      <c r="Q112" s="307"/>
      <c r="R112" s="688">
        <f t="shared" si="21"/>
        <v>0</v>
      </c>
      <c r="S112" s="307"/>
      <c r="T112" s="688">
        <f t="shared" si="22"/>
        <v>0</v>
      </c>
      <c r="U112" s="684">
        <v>7.5345</v>
      </c>
    </row>
    <row r="113" spans="1:21" ht="12.75">
      <c r="A113" s="165">
        <v>329</v>
      </c>
      <c r="B113" s="160"/>
      <c r="C113" s="160" t="s">
        <v>28</v>
      </c>
      <c r="D113" s="160"/>
      <c r="E113" s="160"/>
      <c r="F113" s="160"/>
      <c r="G113" s="275">
        <f>SUM(G114:G131)</f>
        <v>48813.5</v>
      </c>
      <c r="H113" s="665">
        <f t="shared" si="16"/>
        <v>6478.664808547349</v>
      </c>
      <c r="I113" s="275">
        <f>SUM(I114:I131)</f>
        <v>0</v>
      </c>
      <c r="J113" s="688">
        <f t="shared" si="17"/>
        <v>0</v>
      </c>
      <c r="K113" s="275">
        <f>SUM(K114:K131)</f>
        <v>48813.5</v>
      </c>
      <c r="L113" s="688">
        <f t="shared" si="18"/>
        <v>6478.664808547349</v>
      </c>
      <c r="M113" s="166"/>
      <c r="N113" s="688">
        <f t="shared" si="19"/>
        <v>0</v>
      </c>
      <c r="O113" s="275"/>
      <c r="P113" s="688">
        <f t="shared" si="20"/>
        <v>0</v>
      </c>
      <c r="Q113" s="275"/>
      <c r="R113" s="688">
        <f t="shared" si="21"/>
        <v>0</v>
      </c>
      <c r="S113" s="275"/>
      <c r="T113" s="688">
        <f t="shared" si="22"/>
        <v>0</v>
      </c>
      <c r="U113" s="684">
        <v>7.5345</v>
      </c>
    </row>
    <row r="114" spans="1:21" ht="12.75">
      <c r="A114" s="161">
        <v>32921</v>
      </c>
      <c r="B114" s="155"/>
      <c r="C114" s="155" t="s">
        <v>178</v>
      </c>
      <c r="D114" s="155"/>
      <c r="E114" s="155"/>
      <c r="F114" s="155"/>
      <c r="G114" s="200">
        <v>4500</v>
      </c>
      <c r="H114" s="665">
        <f t="shared" si="16"/>
        <v>597.2526378658172</v>
      </c>
      <c r="I114" s="194">
        <v>0</v>
      </c>
      <c r="J114" s="688">
        <f t="shared" si="17"/>
        <v>0</v>
      </c>
      <c r="K114" s="194">
        <f>SUM(G114-I114)</f>
        <v>4500</v>
      </c>
      <c r="L114" s="688">
        <f t="shared" si="18"/>
        <v>597.2526378658172</v>
      </c>
      <c r="M114" s="163"/>
      <c r="N114" s="688">
        <f t="shared" si="19"/>
        <v>0</v>
      </c>
      <c r="O114" s="194"/>
      <c r="P114" s="688">
        <f t="shared" si="20"/>
        <v>0</v>
      </c>
      <c r="Q114" s="194"/>
      <c r="R114" s="688">
        <f t="shared" si="21"/>
        <v>0</v>
      </c>
      <c r="S114" s="194"/>
      <c r="T114" s="688">
        <f t="shared" si="22"/>
        <v>0</v>
      </c>
      <c r="U114" s="684">
        <v>7.5345</v>
      </c>
    </row>
    <row r="115" spans="1:21" ht="12.75">
      <c r="A115" s="161">
        <v>32922</v>
      </c>
      <c r="B115" s="155"/>
      <c r="C115" s="155" t="s">
        <v>179</v>
      </c>
      <c r="D115" s="155"/>
      <c r="E115" s="155"/>
      <c r="F115" s="155"/>
      <c r="G115" s="200">
        <v>9500</v>
      </c>
      <c r="H115" s="665">
        <f t="shared" si="16"/>
        <v>1260.8666799389475</v>
      </c>
      <c r="I115" s="194">
        <v>0</v>
      </c>
      <c r="J115" s="688">
        <f t="shared" si="17"/>
        <v>0</v>
      </c>
      <c r="K115" s="194">
        <f>SUM(G115-I115)</f>
        <v>9500</v>
      </c>
      <c r="L115" s="688">
        <f t="shared" si="18"/>
        <v>1260.8666799389475</v>
      </c>
      <c r="M115" s="163"/>
      <c r="N115" s="688">
        <f t="shared" si="19"/>
        <v>0</v>
      </c>
      <c r="O115" s="194"/>
      <c r="P115" s="688">
        <f t="shared" si="20"/>
        <v>0</v>
      </c>
      <c r="Q115" s="194"/>
      <c r="R115" s="688">
        <f t="shared" si="21"/>
        <v>0</v>
      </c>
      <c r="S115" s="194"/>
      <c r="T115" s="688">
        <f t="shared" si="22"/>
        <v>0</v>
      </c>
      <c r="U115" s="684">
        <v>7.5345</v>
      </c>
    </row>
    <row r="116" spans="1:21" ht="12.75">
      <c r="A116" s="280">
        <v>32923</v>
      </c>
      <c r="B116" s="174"/>
      <c r="C116" s="174" t="s">
        <v>180</v>
      </c>
      <c r="D116" s="174"/>
      <c r="E116" s="174"/>
      <c r="F116" s="174"/>
      <c r="G116" s="205">
        <v>9000</v>
      </c>
      <c r="H116" s="666">
        <f t="shared" si="16"/>
        <v>1194.5052757316344</v>
      </c>
      <c r="I116" s="198">
        <v>0</v>
      </c>
      <c r="J116" s="689">
        <f t="shared" si="17"/>
        <v>0</v>
      </c>
      <c r="K116" s="198">
        <f>SUM(G116-I116)</f>
        <v>9000</v>
      </c>
      <c r="L116" s="689">
        <f t="shared" si="18"/>
        <v>1194.5052757316344</v>
      </c>
      <c r="M116" s="198"/>
      <c r="N116" s="689">
        <f t="shared" si="19"/>
        <v>0</v>
      </c>
      <c r="O116" s="198"/>
      <c r="P116" s="689">
        <f t="shared" si="20"/>
        <v>0</v>
      </c>
      <c r="Q116" s="198"/>
      <c r="R116" s="689">
        <f t="shared" si="21"/>
        <v>0</v>
      </c>
      <c r="S116" s="198"/>
      <c r="T116" s="689">
        <f t="shared" si="22"/>
        <v>0</v>
      </c>
      <c r="U116" s="685">
        <v>7.5345</v>
      </c>
    </row>
    <row r="117" ht="12.75">
      <c r="H117" s="668"/>
    </row>
    <row r="118" ht="12.75">
      <c r="H118" s="668"/>
    </row>
    <row r="119" ht="12.75">
      <c r="H119" s="668"/>
    </row>
    <row r="120" spans="8:21" ht="12.75">
      <c r="H120" s="668"/>
      <c r="U120" s="275"/>
    </row>
    <row r="121" spans="1:21" ht="33">
      <c r="A121" s="697" t="s">
        <v>102</v>
      </c>
      <c r="B121" s="869" t="s">
        <v>103</v>
      </c>
      <c r="C121" s="870"/>
      <c r="D121" s="870"/>
      <c r="E121" s="870"/>
      <c r="F121" s="871"/>
      <c r="G121" s="678" t="s">
        <v>135</v>
      </c>
      <c r="H121" s="678" t="s">
        <v>392</v>
      </c>
      <c r="I121" s="678" t="s">
        <v>136</v>
      </c>
      <c r="J121" s="649" t="s">
        <v>393</v>
      </c>
      <c r="K121" s="679" t="s">
        <v>137</v>
      </c>
      <c r="L121" s="694" t="s">
        <v>394</v>
      </c>
      <c r="M121" s="680" t="s">
        <v>138</v>
      </c>
      <c r="N121" s="652" t="s">
        <v>395</v>
      </c>
      <c r="O121" s="681" t="s">
        <v>14</v>
      </c>
      <c r="P121" s="651" t="s">
        <v>389</v>
      </c>
      <c r="Q121" s="674" t="s">
        <v>209</v>
      </c>
      <c r="R121" s="693" t="s">
        <v>397</v>
      </c>
      <c r="S121" s="660" t="s">
        <v>216</v>
      </c>
      <c r="T121" s="650" t="s">
        <v>391</v>
      </c>
      <c r="U121" s="650" t="s">
        <v>380</v>
      </c>
    </row>
    <row r="122" spans="1:21" ht="12.75">
      <c r="A122" s="191"/>
      <c r="F122" s="189"/>
      <c r="G122" s="661"/>
      <c r="H122" s="669"/>
      <c r="I122" s="661"/>
      <c r="J122" s="669"/>
      <c r="K122" s="661"/>
      <c r="L122" s="669"/>
      <c r="M122" s="661"/>
      <c r="N122" s="669"/>
      <c r="P122" s="669"/>
      <c r="R122" s="669"/>
      <c r="T122" s="669"/>
      <c r="U122" s="683"/>
    </row>
    <row r="123" spans="1:21" ht="12.75">
      <c r="A123" s="161">
        <v>32924</v>
      </c>
      <c r="B123" s="155"/>
      <c r="C123" s="155" t="s">
        <v>215</v>
      </c>
      <c r="D123" s="155"/>
      <c r="E123" s="155"/>
      <c r="F123" s="155"/>
      <c r="G123" s="200">
        <v>8000</v>
      </c>
      <c r="H123" s="665">
        <f aca="true" t="shared" si="24" ref="H123:H140">G123/U123</f>
        <v>1061.7824673170085</v>
      </c>
      <c r="I123" s="194">
        <v>0</v>
      </c>
      <c r="J123" s="688">
        <f aca="true" t="shared" si="25" ref="J123:J140">I123/U123</f>
        <v>0</v>
      </c>
      <c r="K123" s="194">
        <f>SUM(G123-I123)</f>
        <v>8000</v>
      </c>
      <c r="L123" s="688">
        <f aca="true" t="shared" si="26" ref="L123:L140">K123/U123</f>
        <v>1061.7824673170085</v>
      </c>
      <c r="M123" s="163"/>
      <c r="N123" s="688">
        <f aca="true" t="shared" si="27" ref="N123:N140">M123/U123</f>
        <v>0</v>
      </c>
      <c r="O123" s="194"/>
      <c r="P123" s="688">
        <f aca="true" t="shared" si="28" ref="P123:P140">O123/U123</f>
        <v>0</v>
      </c>
      <c r="Q123" s="194"/>
      <c r="R123" s="688">
        <f aca="true" t="shared" si="29" ref="R123:R140">Q123/U123</f>
        <v>0</v>
      </c>
      <c r="S123" s="194"/>
      <c r="T123" s="688">
        <f aca="true" t="shared" si="30" ref="T123:T140">S123/U123</f>
        <v>0</v>
      </c>
      <c r="U123" s="684">
        <v>7.5345</v>
      </c>
    </row>
    <row r="124" spans="1:21" ht="12.75">
      <c r="A124" s="161">
        <v>32931</v>
      </c>
      <c r="B124" s="155"/>
      <c r="C124" s="155" t="s">
        <v>181</v>
      </c>
      <c r="D124" s="155"/>
      <c r="E124" s="155"/>
      <c r="F124" s="175"/>
      <c r="G124" s="194">
        <v>1263.5</v>
      </c>
      <c r="H124" s="665">
        <f t="shared" si="24"/>
        <v>167.69526843188</v>
      </c>
      <c r="I124" s="194">
        <v>0</v>
      </c>
      <c r="J124" s="688">
        <f t="shared" si="25"/>
        <v>0</v>
      </c>
      <c r="K124" s="194">
        <f aca="true" t="shared" si="31" ref="K124:K129">SUM(G124-I124)</f>
        <v>1263.5</v>
      </c>
      <c r="L124" s="688">
        <f t="shared" si="26"/>
        <v>167.69526843188</v>
      </c>
      <c r="M124" s="194"/>
      <c r="N124" s="688">
        <f t="shared" si="27"/>
        <v>0</v>
      </c>
      <c r="O124" s="194"/>
      <c r="P124" s="688">
        <f t="shared" si="28"/>
        <v>0</v>
      </c>
      <c r="Q124" s="194"/>
      <c r="R124" s="688">
        <f t="shared" si="29"/>
        <v>0</v>
      </c>
      <c r="S124" s="194"/>
      <c r="T124" s="688">
        <f t="shared" si="30"/>
        <v>0</v>
      </c>
      <c r="U124" s="684">
        <v>7.5345</v>
      </c>
    </row>
    <row r="125" spans="1:21" ht="12.75">
      <c r="A125" s="161">
        <v>32941</v>
      </c>
      <c r="B125" s="155"/>
      <c r="C125" s="155" t="s">
        <v>182</v>
      </c>
      <c r="D125" s="155"/>
      <c r="E125" s="155"/>
      <c r="F125" s="175"/>
      <c r="G125" s="194">
        <v>200</v>
      </c>
      <c r="H125" s="665">
        <f t="shared" si="24"/>
        <v>26.54456168292521</v>
      </c>
      <c r="I125" s="194">
        <v>0</v>
      </c>
      <c r="J125" s="688">
        <f t="shared" si="25"/>
        <v>0</v>
      </c>
      <c r="K125" s="194">
        <f t="shared" si="31"/>
        <v>200</v>
      </c>
      <c r="L125" s="688">
        <f t="shared" si="26"/>
        <v>26.54456168292521</v>
      </c>
      <c r="M125" s="194"/>
      <c r="N125" s="688">
        <f t="shared" si="27"/>
        <v>0</v>
      </c>
      <c r="O125" s="194"/>
      <c r="P125" s="688">
        <f t="shared" si="28"/>
        <v>0</v>
      </c>
      <c r="Q125" s="194"/>
      <c r="R125" s="688">
        <f t="shared" si="29"/>
        <v>0</v>
      </c>
      <c r="S125" s="194"/>
      <c r="T125" s="688">
        <f t="shared" si="30"/>
        <v>0</v>
      </c>
      <c r="U125" s="684">
        <v>7.5345</v>
      </c>
    </row>
    <row r="126" spans="1:21" ht="12.75">
      <c r="A126" s="161">
        <v>32942</v>
      </c>
      <c r="B126" s="155"/>
      <c r="C126" s="155" t="s">
        <v>183</v>
      </c>
      <c r="D126" s="155"/>
      <c r="E126" s="155"/>
      <c r="F126" s="175"/>
      <c r="G126" s="194">
        <v>0</v>
      </c>
      <c r="H126" s="665">
        <f t="shared" si="24"/>
        <v>0</v>
      </c>
      <c r="I126" s="186"/>
      <c r="J126" s="688">
        <f t="shared" si="25"/>
        <v>0</v>
      </c>
      <c r="K126" s="194">
        <f t="shared" si="31"/>
        <v>0</v>
      </c>
      <c r="L126" s="688">
        <f t="shared" si="26"/>
        <v>0</v>
      </c>
      <c r="M126" s="186"/>
      <c r="N126" s="688">
        <f t="shared" si="27"/>
        <v>0</v>
      </c>
      <c r="O126" s="186"/>
      <c r="P126" s="688">
        <f t="shared" si="28"/>
        <v>0</v>
      </c>
      <c r="Q126" s="186"/>
      <c r="R126" s="688">
        <f t="shared" si="29"/>
        <v>0</v>
      </c>
      <c r="S126" s="186"/>
      <c r="T126" s="688">
        <f t="shared" si="30"/>
        <v>0</v>
      </c>
      <c r="U126" s="684">
        <v>7.5345</v>
      </c>
    </row>
    <row r="127" spans="1:21" ht="12.75">
      <c r="A127" s="161">
        <v>32951</v>
      </c>
      <c r="B127" s="155"/>
      <c r="C127" s="155" t="s">
        <v>184</v>
      </c>
      <c r="D127" s="155"/>
      <c r="E127" s="155"/>
      <c r="F127" s="175"/>
      <c r="G127" s="194">
        <v>550</v>
      </c>
      <c r="H127" s="665">
        <f t="shared" si="24"/>
        <v>72.99754462804432</v>
      </c>
      <c r="I127" s="186"/>
      <c r="J127" s="688">
        <f t="shared" si="25"/>
        <v>0</v>
      </c>
      <c r="K127" s="194">
        <f t="shared" si="31"/>
        <v>550</v>
      </c>
      <c r="L127" s="688">
        <f t="shared" si="26"/>
        <v>72.99754462804432</v>
      </c>
      <c r="M127" s="186"/>
      <c r="N127" s="688">
        <f t="shared" si="27"/>
        <v>0</v>
      </c>
      <c r="O127" s="186"/>
      <c r="P127" s="688">
        <f t="shared" si="28"/>
        <v>0</v>
      </c>
      <c r="Q127" s="186"/>
      <c r="R127" s="688">
        <f t="shared" si="29"/>
        <v>0</v>
      </c>
      <c r="S127" s="186"/>
      <c r="T127" s="688">
        <f t="shared" si="30"/>
        <v>0</v>
      </c>
      <c r="U127" s="684">
        <v>7.5345</v>
      </c>
    </row>
    <row r="128" spans="1:21" ht="12.75">
      <c r="A128" s="161">
        <v>32955</v>
      </c>
      <c r="B128" s="155"/>
      <c r="C128" s="155" t="s">
        <v>185</v>
      </c>
      <c r="D128" s="155"/>
      <c r="E128" s="155"/>
      <c r="F128" s="175"/>
      <c r="G128" s="194">
        <v>13500</v>
      </c>
      <c r="H128" s="665">
        <f t="shared" si="24"/>
        <v>1791.7579135974515</v>
      </c>
      <c r="I128" s="186"/>
      <c r="J128" s="688">
        <f t="shared" si="25"/>
        <v>0</v>
      </c>
      <c r="K128" s="194">
        <f t="shared" si="31"/>
        <v>13500</v>
      </c>
      <c r="L128" s="688">
        <f t="shared" si="26"/>
        <v>1791.7579135974515</v>
      </c>
      <c r="M128" s="186"/>
      <c r="N128" s="688">
        <f t="shared" si="27"/>
        <v>0</v>
      </c>
      <c r="O128" s="186"/>
      <c r="P128" s="688">
        <f t="shared" si="28"/>
        <v>0</v>
      </c>
      <c r="Q128" s="186"/>
      <c r="R128" s="688">
        <f t="shared" si="29"/>
        <v>0</v>
      </c>
      <c r="S128" s="186"/>
      <c r="T128" s="688">
        <f t="shared" si="30"/>
        <v>0</v>
      </c>
      <c r="U128" s="684">
        <v>7.5345</v>
      </c>
    </row>
    <row r="129" spans="1:21" ht="12.75">
      <c r="A129" s="161">
        <v>32959</v>
      </c>
      <c r="B129" s="155"/>
      <c r="C129" s="155" t="s">
        <v>195</v>
      </c>
      <c r="D129" s="155"/>
      <c r="E129" s="155"/>
      <c r="F129" s="175"/>
      <c r="G129" s="194">
        <v>800</v>
      </c>
      <c r="H129" s="665">
        <f t="shared" si="24"/>
        <v>106.17824673170084</v>
      </c>
      <c r="I129" s="186"/>
      <c r="J129" s="688">
        <f t="shared" si="25"/>
        <v>0</v>
      </c>
      <c r="K129" s="194">
        <f t="shared" si="31"/>
        <v>800</v>
      </c>
      <c r="L129" s="688">
        <f t="shared" si="26"/>
        <v>106.17824673170084</v>
      </c>
      <c r="M129" s="186"/>
      <c r="N129" s="688">
        <f t="shared" si="27"/>
        <v>0</v>
      </c>
      <c r="O129" s="186"/>
      <c r="P129" s="688">
        <f t="shared" si="28"/>
        <v>0</v>
      </c>
      <c r="Q129" s="186"/>
      <c r="R129" s="688">
        <f t="shared" si="29"/>
        <v>0</v>
      </c>
      <c r="S129" s="186"/>
      <c r="T129" s="688">
        <f t="shared" si="30"/>
        <v>0</v>
      </c>
      <c r="U129" s="684">
        <v>7.5345</v>
      </c>
    </row>
    <row r="130" spans="1:21" ht="12.75">
      <c r="A130" s="191"/>
      <c r="F130" s="187"/>
      <c r="H130" s="665">
        <f t="shared" si="24"/>
        <v>0</v>
      </c>
      <c r="J130" s="688">
        <f t="shared" si="25"/>
        <v>0</v>
      </c>
      <c r="L130" s="688">
        <f t="shared" si="26"/>
        <v>0</v>
      </c>
      <c r="N130" s="688">
        <f t="shared" si="27"/>
        <v>0</v>
      </c>
      <c r="P130" s="688">
        <f t="shared" si="28"/>
        <v>0</v>
      </c>
      <c r="R130" s="688">
        <f t="shared" si="29"/>
        <v>0</v>
      </c>
      <c r="T130" s="688">
        <f t="shared" si="30"/>
        <v>0</v>
      </c>
      <c r="U130" s="684">
        <v>7.5345</v>
      </c>
    </row>
    <row r="131" spans="1:21" ht="12.75">
      <c r="A131" s="161">
        <v>32999</v>
      </c>
      <c r="B131" s="155"/>
      <c r="C131" s="155" t="s">
        <v>186</v>
      </c>
      <c r="D131" s="155"/>
      <c r="E131" s="155"/>
      <c r="F131" s="175"/>
      <c r="G131" s="194">
        <v>1500</v>
      </c>
      <c r="H131" s="665">
        <f t="shared" si="24"/>
        <v>199.08421262193906</v>
      </c>
      <c r="I131" s="194">
        <v>0</v>
      </c>
      <c r="J131" s="688">
        <f t="shared" si="25"/>
        <v>0</v>
      </c>
      <c r="K131" s="194">
        <f>SUM(G131-I131)</f>
        <v>1500</v>
      </c>
      <c r="L131" s="688">
        <f t="shared" si="26"/>
        <v>199.08421262193906</v>
      </c>
      <c r="M131" s="194"/>
      <c r="N131" s="688">
        <f t="shared" si="27"/>
        <v>0</v>
      </c>
      <c r="O131" s="194"/>
      <c r="P131" s="688">
        <f t="shared" si="28"/>
        <v>0</v>
      </c>
      <c r="Q131" s="194"/>
      <c r="R131" s="688">
        <f t="shared" si="29"/>
        <v>0</v>
      </c>
      <c r="S131" s="194"/>
      <c r="T131" s="688">
        <f t="shared" si="30"/>
        <v>0</v>
      </c>
      <c r="U131" s="684">
        <v>7.5345</v>
      </c>
    </row>
    <row r="132" spans="1:21" ht="12.75">
      <c r="A132" s="161"/>
      <c r="B132" s="160"/>
      <c r="C132" s="160" t="s">
        <v>187</v>
      </c>
      <c r="D132" s="160"/>
      <c r="E132" s="160"/>
      <c r="F132" s="176"/>
      <c r="G132" s="275">
        <f>G133</f>
        <v>9000</v>
      </c>
      <c r="H132" s="665">
        <f t="shared" si="24"/>
        <v>1194.5052757316344</v>
      </c>
      <c r="I132" s="275">
        <v>0</v>
      </c>
      <c r="J132" s="688">
        <f t="shared" si="25"/>
        <v>0</v>
      </c>
      <c r="K132" s="275">
        <f>K133</f>
        <v>9000</v>
      </c>
      <c r="L132" s="688">
        <f t="shared" si="26"/>
        <v>1194.5052757316344</v>
      </c>
      <c r="M132" s="275"/>
      <c r="N132" s="688">
        <f t="shared" si="27"/>
        <v>0</v>
      </c>
      <c r="O132" s="275"/>
      <c r="P132" s="688">
        <f t="shared" si="28"/>
        <v>0</v>
      </c>
      <c r="Q132" s="275"/>
      <c r="R132" s="688">
        <f t="shared" si="29"/>
        <v>0</v>
      </c>
      <c r="S132" s="275"/>
      <c r="T132" s="688">
        <f t="shared" si="30"/>
        <v>0</v>
      </c>
      <c r="U132" s="684">
        <v>7.5345</v>
      </c>
    </row>
    <row r="133" spans="1:21" ht="12.75">
      <c r="A133" s="165">
        <v>343</v>
      </c>
      <c r="B133" s="160"/>
      <c r="C133" s="160" t="s">
        <v>188</v>
      </c>
      <c r="D133" s="160"/>
      <c r="E133" s="160"/>
      <c r="F133" s="176"/>
      <c r="G133" s="275">
        <f>SUM(G134)</f>
        <v>9000</v>
      </c>
      <c r="H133" s="665">
        <f t="shared" si="24"/>
        <v>1194.5052757316344</v>
      </c>
      <c r="I133" s="275">
        <f>SUM(I134)</f>
        <v>0</v>
      </c>
      <c r="J133" s="688">
        <f t="shared" si="25"/>
        <v>0</v>
      </c>
      <c r="K133" s="275">
        <f>SUM(K134)</f>
        <v>9000</v>
      </c>
      <c r="L133" s="688">
        <f t="shared" si="26"/>
        <v>1194.5052757316344</v>
      </c>
      <c r="M133" s="275"/>
      <c r="N133" s="688">
        <f t="shared" si="27"/>
        <v>0</v>
      </c>
      <c r="O133" s="275"/>
      <c r="P133" s="688">
        <f t="shared" si="28"/>
        <v>0</v>
      </c>
      <c r="Q133" s="275"/>
      <c r="R133" s="688">
        <f t="shared" si="29"/>
        <v>0</v>
      </c>
      <c r="S133" s="275"/>
      <c r="T133" s="688">
        <f t="shared" si="30"/>
        <v>0</v>
      </c>
      <c r="U133" s="684">
        <v>7.5345</v>
      </c>
    </row>
    <row r="134" spans="1:21" ht="12.75">
      <c r="A134" s="161">
        <v>34311</v>
      </c>
      <c r="B134" s="155"/>
      <c r="C134" s="155" t="s">
        <v>189</v>
      </c>
      <c r="D134" s="155"/>
      <c r="E134" s="155"/>
      <c r="F134" s="175"/>
      <c r="G134" s="194">
        <v>9000</v>
      </c>
      <c r="H134" s="665">
        <f t="shared" si="24"/>
        <v>1194.5052757316344</v>
      </c>
      <c r="I134" s="194">
        <v>0</v>
      </c>
      <c r="J134" s="688">
        <f t="shared" si="25"/>
        <v>0</v>
      </c>
      <c r="K134" s="194">
        <f>SUM(G134-I134)</f>
        <v>9000</v>
      </c>
      <c r="L134" s="688">
        <f t="shared" si="26"/>
        <v>1194.5052757316344</v>
      </c>
      <c r="M134" s="194"/>
      <c r="N134" s="688">
        <f t="shared" si="27"/>
        <v>0</v>
      </c>
      <c r="O134" s="194"/>
      <c r="P134" s="688">
        <f t="shared" si="28"/>
        <v>0</v>
      </c>
      <c r="Q134" s="194"/>
      <c r="R134" s="688">
        <f t="shared" si="29"/>
        <v>0</v>
      </c>
      <c r="S134" s="194"/>
      <c r="T134" s="688">
        <f t="shared" si="30"/>
        <v>0</v>
      </c>
      <c r="U134" s="684">
        <v>7.5345</v>
      </c>
    </row>
    <row r="135" spans="1:22" ht="12.75">
      <c r="A135" s="161"/>
      <c r="B135" s="155"/>
      <c r="C135" s="160" t="s">
        <v>190</v>
      </c>
      <c r="D135" s="160"/>
      <c r="E135" s="160"/>
      <c r="F135" s="176"/>
      <c r="G135" s="194">
        <f>SUM(G136)</f>
        <v>45000</v>
      </c>
      <c r="H135" s="665">
        <f t="shared" si="24"/>
        <v>5972.526378658172</v>
      </c>
      <c r="I135" s="202"/>
      <c r="J135" s="688">
        <f t="shared" si="25"/>
        <v>0</v>
      </c>
      <c r="K135" s="275">
        <f>SUM(K136)</f>
        <v>0</v>
      </c>
      <c r="L135" s="688">
        <f t="shared" si="26"/>
        <v>0</v>
      </c>
      <c r="M135" s="275">
        <f>SUM(M136)</f>
        <v>45000</v>
      </c>
      <c r="N135" s="688">
        <f t="shared" si="27"/>
        <v>5972.526378658172</v>
      </c>
      <c r="O135" s="186"/>
      <c r="P135" s="688">
        <f t="shared" si="28"/>
        <v>0</v>
      </c>
      <c r="Q135" s="275">
        <f>SUM(Q136)</f>
        <v>0</v>
      </c>
      <c r="R135" s="688">
        <f t="shared" si="29"/>
        <v>0</v>
      </c>
      <c r="S135" s="186"/>
      <c r="T135" s="688">
        <f t="shared" si="30"/>
        <v>0</v>
      </c>
      <c r="U135" s="684">
        <v>7.5345</v>
      </c>
      <c r="V135" s="192"/>
    </row>
    <row r="136" spans="1:22" ht="12.75">
      <c r="A136" s="165">
        <v>422</v>
      </c>
      <c r="B136" s="160"/>
      <c r="C136" s="160" t="s">
        <v>191</v>
      </c>
      <c r="D136" s="160"/>
      <c r="E136" s="160"/>
      <c r="F136" s="176"/>
      <c r="G136" s="194">
        <f>SUM(G137:G140)</f>
        <v>45000</v>
      </c>
      <c r="H136" s="665">
        <f t="shared" si="24"/>
        <v>5972.526378658172</v>
      </c>
      <c r="I136" s="275"/>
      <c r="J136" s="688">
        <f t="shared" si="25"/>
        <v>0</v>
      </c>
      <c r="K136" s="194">
        <f>SUM(K137:K140)</f>
        <v>0</v>
      </c>
      <c r="L136" s="688">
        <f t="shared" si="26"/>
        <v>0</v>
      </c>
      <c r="M136" s="194">
        <v>45000</v>
      </c>
      <c r="N136" s="688">
        <f t="shared" si="27"/>
        <v>5972.526378658172</v>
      </c>
      <c r="O136" s="194"/>
      <c r="P136" s="688">
        <f t="shared" si="28"/>
        <v>0</v>
      </c>
      <c r="Q136" s="194">
        <v>0</v>
      </c>
      <c r="R136" s="688">
        <f t="shared" si="29"/>
        <v>0</v>
      </c>
      <c r="S136" s="194"/>
      <c r="T136" s="688">
        <f t="shared" si="30"/>
        <v>0</v>
      </c>
      <c r="U136" s="684">
        <v>7.5345</v>
      </c>
      <c r="V136" s="192"/>
    </row>
    <row r="137" spans="1:21" ht="12.75">
      <c r="A137" s="161">
        <v>42219</v>
      </c>
      <c r="B137" s="155"/>
      <c r="C137" s="155" t="s">
        <v>192</v>
      </c>
      <c r="D137" s="155"/>
      <c r="E137" s="155"/>
      <c r="F137" s="175"/>
      <c r="G137" s="194">
        <v>45000</v>
      </c>
      <c r="H137" s="665">
        <f t="shared" si="24"/>
        <v>5972.526378658172</v>
      </c>
      <c r="I137" s="194"/>
      <c r="J137" s="688">
        <f t="shared" si="25"/>
        <v>0</v>
      </c>
      <c r="K137" s="194">
        <v>0</v>
      </c>
      <c r="L137" s="688">
        <f t="shared" si="26"/>
        <v>0</v>
      </c>
      <c r="M137" s="194">
        <v>45000</v>
      </c>
      <c r="N137" s="688">
        <f t="shared" si="27"/>
        <v>5972.526378658172</v>
      </c>
      <c r="O137" s="194"/>
      <c r="P137" s="688">
        <f t="shared" si="28"/>
        <v>0</v>
      </c>
      <c r="Q137" s="194">
        <v>0</v>
      </c>
      <c r="R137" s="688">
        <f t="shared" si="29"/>
        <v>0</v>
      </c>
      <c r="S137" s="194"/>
      <c r="T137" s="688">
        <f t="shared" si="30"/>
        <v>0</v>
      </c>
      <c r="U137" s="684">
        <v>7.5345</v>
      </c>
    </row>
    <row r="138" spans="1:21" ht="12.75">
      <c r="A138" s="161">
        <v>42271</v>
      </c>
      <c r="B138" s="160"/>
      <c r="C138" s="155" t="s">
        <v>220</v>
      </c>
      <c r="D138" s="160"/>
      <c r="E138" s="160"/>
      <c r="F138" s="176"/>
      <c r="G138" s="194">
        <v>0</v>
      </c>
      <c r="H138" s="665">
        <f t="shared" si="24"/>
        <v>0</v>
      </c>
      <c r="I138" s="275"/>
      <c r="J138" s="688">
        <f t="shared" si="25"/>
        <v>0</v>
      </c>
      <c r="K138" s="194">
        <v>0</v>
      </c>
      <c r="L138" s="688">
        <f t="shared" si="26"/>
        <v>0</v>
      </c>
      <c r="M138" s="194"/>
      <c r="N138" s="688">
        <f t="shared" si="27"/>
        <v>0</v>
      </c>
      <c r="O138" s="194"/>
      <c r="P138" s="688">
        <f t="shared" si="28"/>
        <v>0</v>
      </c>
      <c r="Q138" s="194"/>
      <c r="R138" s="688">
        <f t="shared" si="29"/>
        <v>0</v>
      </c>
      <c r="S138" s="194"/>
      <c r="T138" s="688">
        <f t="shared" si="30"/>
        <v>0</v>
      </c>
      <c r="U138" s="684">
        <v>7.5345</v>
      </c>
    </row>
    <row r="139" spans="1:21" ht="12.75">
      <c r="A139" s="161">
        <v>42272</v>
      </c>
      <c r="B139" s="155"/>
      <c r="C139" s="155" t="s">
        <v>221</v>
      </c>
      <c r="D139" s="155"/>
      <c r="E139" s="155"/>
      <c r="F139" s="175"/>
      <c r="G139" s="194">
        <v>0</v>
      </c>
      <c r="H139" s="665">
        <f t="shared" si="24"/>
        <v>0</v>
      </c>
      <c r="I139" s="194"/>
      <c r="J139" s="688">
        <f t="shared" si="25"/>
        <v>0</v>
      </c>
      <c r="K139" s="194">
        <v>0</v>
      </c>
      <c r="L139" s="688">
        <f t="shared" si="26"/>
        <v>0</v>
      </c>
      <c r="M139" s="194"/>
      <c r="N139" s="688">
        <f t="shared" si="27"/>
        <v>0</v>
      </c>
      <c r="O139" s="194"/>
      <c r="P139" s="688">
        <f t="shared" si="28"/>
        <v>0</v>
      </c>
      <c r="Q139" s="194">
        <v>0</v>
      </c>
      <c r="R139" s="688">
        <f t="shared" si="29"/>
        <v>0</v>
      </c>
      <c r="S139" s="194"/>
      <c r="T139" s="688">
        <f t="shared" si="30"/>
        <v>0</v>
      </c>
      <c r="U139" s="684">
        <v>7.5345</v>
      </c>
    </row>
    <row r="140" spans="1:21" ht="12.75">
      <c r="A140" s="168">
        <v>42273</v>
      </c>
      <c r="B140" s="155"/>
      <c r="C140" s="155" t="s">
        <v>222</v>
      </c>
      <c r="D140" s="155"/>
      <c r="E140" s="155"/>
      <c r="F140" s="190"/>
      <c r="G140" s="662">
        <v>0</v>
      </c>
      <c r="H140" s="666">
        <f t="shared" si="24"/>
        <v>0</v>
      </c>
      <c r="I140" s="662"/>
      <c r="J140" s="689">
        <f t="shared" si="25"/>
        <v>0</v>
      </c>
      <c r="K140" s="194">
        <v>0</v>
      </c>
      <c r="L140" s="689">
        <f t="shared" si="26"/>
        <v>0</v>
      </c>
      <c r="M140" s="194"/>
      <c r="N140" s="689">
        <f t="shared" si="27"/>
        <v>0</v>
      </c>
      <c r="O140" s="662"/>
      <c r="P140" s="689">
        <f t="shared" si="28"/>
        <v>0</v>
      </c>
      <c r="Q140" s="194"/>
      <c r="R140" s="689">
        <f t="shared" si="29"/>
        <v>0</v>
      </c>
      <c r="S140" s="194"/>
      <c r="T140" s="689">
        <f t="shared" si="30"/>
        <v>0</v>
      </c>
      <c r="U140" s="685">
        <v>7.5345</v>
      </c>
    </row>
    <row r="141" spans="1:21" ht="12.75">
      <c r="A141" s="710" t="s">
        <v>193</v>
      </c>
      <c r="B141" s="177"/>
      <c r="C141" s="177"/>
      <c r="D141" s="177"/>
      <c r="E141" s="177"/>
      <c r="F141" s="178"/>
      <c r="G141" s="179">
        <f>SUM(G30+G135)</f>
        <v>5768776.5</v>
      </c>
      <c r="H141" s="188">
        <f>G141/U141</f>
        <v>765648.218196297</v>
      </c>
      <c r="I141" s="179">
        <f>SUM(I30)</f>
        <v>3900000</v>
      </c>
      <c r="J141" s="188">
        <f>I141/U141</f>
        <v>517618.9528170416</v>
      </c>
      <c r="K141" s="180">
        <f>SUM(K30)</f>
        <v>1180547.5</v>
      </c>
      <c r="L141" s="689">
        <f>K141/U141</f>
        <v>156685.57966686573</v>
      </c>
      <c r="M141" s="180">
        <f>M30+M135</f>
        <v>184100</v>
      </c>
      <c r="N141" s="689">
        <f>M141/U141</f>
        <v>24434.269029132654</v>
      </c>
      <c r="O141" s="179">
        <f>SUM(O30+O135)</f>
        <v>36830</v>
      </c>
      <c r="P141" s="689">
        <f>O141/U141</f>
        <v>4888.181033910677</v>
      </c>
      <c r="Q141" s="179">
        <f>SUM(Q30+Q135)</f>
        <v>445459</v>
      </c>
      <c r="R141" s="689">
        <f>Q141/U141</f>
        <v>59122.5695135709</v>
      </c>
      <c r="S141" s="180">
        <f>SUM(S30+S135)</f>
        <v>21840</v>
      </c>
      <c r="T141" s="689">
        <f>S141/U141</f>
        <v>2898.666135775433</v>
      </c>
      <c r="U141" s="677">
        <v>7.5345</v>
      </c>
    </row>
    <row r="142" spans="1:20" ht="12.75">
      <c r="A142" s="155"/>
      <c r="B142" s="155"/>
      <c r="C142" s="155"/>
      <c r="D142" s="155"/>
      <c r="E142" s="155"/>
      <c r="F142" s="155"/>
      <c r="G142" s="69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86"/>
    </row>
    <row r="143" spans="1:20" ht="12.75">
      <c r="A143" s="155"/>
      <c r="B143" s="155"/>
      <c r="C143" s="155"/>
      <c r="D143" s="155"/>
      <c r="E143" s="155"/>
      <c r="F143" s="155" t="s">
        <v>365</v>
      </c>
      <c r="G143" s="696"/>
      <c r="H143" s="696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86"/>
    </row>
    <row r="144" spans="1:20" ht="12.75">
      <c r="A144" s="155"/>
      <c r="B144" s="155"/>
      <c r="C144" s="155"/>
      <c r="D144" s="155"/>
      <c r="E144" s="155"/>
      <c r="F144" s="155"/>
      <c r="G144" s="155"/>
      <c r="H144" s="155"/>
      <c r="I144" s="69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86"/>
    </row>
    <row r="145" spans="1:20" ht="12.7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86"/>
    </row>
    <row r="146" spans="1:20" ht="12.75">
      <c r="A146" s="155" t="s">
        <v>299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86"/>
    </row>
    <row r="147" spans="1:20" ht="12.75">
      <c r="A147" s="160"/>
      <c r="B147" s="155" t="s">
        <v>194</v>
      </c>
      <c r="C147" s="155"/>
      <c r="D147" s="155"/>
      <c r="E147" s="155"/>
      <c r="F147" s="155"/>
      <c r="G147" s="695"/>
      <c r="H147" s="155"/>
      <c r="I147" s="181"/>
      <c r="J147" s="181"/>
      <c r="K147" s="181"/>
      <c r="L147" s="181"/>
      <c r="M147" s="181" t="s">
        <v>70</v>
      </c>
      <c r="N147" s="181"/>
      <c r="O147" s="181"/>
      <c r="P147" s="181"/>
      <c r="Q147" s="163"/>
      <c r="R147" s="163"/>
      <c r="S147" s="163"/>
      <c r="T147" s="186"/>
    </row>
    <row r="148" spans="1:20" ht="12.75">
      <c r="A148" s="160"/>
      <c r="B148" s="155"/>
      <c r="C148" s="155"/>
      <c r="D148" s="155"/>
      <c r="E148" s="155"/>
      <c r="F148" s="155"/>
      <c r="G148" s="155"/>
      <c r="H148" s="155"/>
      <c r="I148" s="181"/>
      <c r="J148" s="181"/>
      <c r="K148" s="181"/>
      <c r="L148" s="181"/>
      <c r="M148" s="181"/>
      <c r="N148" s="181"/>
      <c r="O148" s="181"/>
      <c r="P148" s="181"/>
      <c r="Q148" s="163"/>
      <c r="R148" s="163"/>
      <c r="S148" s="163"/>
      <c r="T148" s="186"/>
    </row>
    <row r="149" spans="1:20" ht="12.75">
      <c r="A149" s="160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63"/>
      <c r="R149" s="163"/>
      <c r="S149" s="163"/>
      <c r="T149" s="186"/>
    </row>
    <row r="150" spans="1:20" ht="12.75">
      <c r="A150" s="160"/>
      <c r="B150" s="155"/>
      <c r="C150" s="155"/>
      <c r="D150" s="155"/>
      <c r="E150" s="155"/>
      <c r="F150" s="155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86"/>
    </row>
    <row r="151" spans="1:20" ht="12.75">
      <c r="A151" s="160"/>
      <c r="B151" s="155"/>
      <c r="C151" s="155"/>
      <c r="D151" s="155"/>
      <c r="E151" s="155"/>
      <c r="F151" s="155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86"/>
    </row>
    <row r="152" spans="1:20" ht="12.75">
      <c r="A152" s="160"/>
      <c r="B152" s="155"/>
      <c r="C152" s="155"/>
      <c r="D152" s="155"/>
      <c r="E152" s="155"/>
      <c r="F152" s="155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86"/>
    </row>
    <row r="153" spans="1:20" ht="12.7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86"/>
    </row>
    <row r="154" spans="1:20" ht="12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86"/>
    </row>
  </sheetData>
  <sheetProtection/>
  <mergeCells count="19">
    <mergeCell ref="K27:K28"/>
    <mergeCell ref="L27:L28"/>
    <mergeCell ref="R27:R28"/>
    <mergeCell ref="T27:T28"/>
    <mergeCell ref="U27:U28"/>
    <mergeCell ref="M27:M28"/>
    <mergeCell ref="O27:O28"/>
    <mergeCell ref="Q27:Q28"/>
    <mergeCell ref="S27:S28"/>
    <mergeCell ref="B81:F81"/>
    <mergeCell ref="B121:F121"/>
    <mergeCell ref="B44:F44"/>
    <mergeCell ref="A29:B29"/>
    <mergeCell ref="N27:N28"/>
    <mergeCell ref="P27:P28"/>
    <mergeCell ref="G27:G28"/>
    <mergeCell ref="H27:H28"/>
    <mergeCell ref="I27:I28"/>
    <mergeCell ref="J27:J28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Vrtić Radost 2</cp:lastModifiedBy>
  <cp:lastPrinted>2022-09-14T11:00:35Z</cp:lastPrinted>
  <dcterms:created xsi:type="dcterms:W3CDTF">2013-09-11T11:00:21Z</dcterms:created>
  <dcterms:modified xsi:type="dcterms:W3CDTF">2023-01-30T07:59:56Z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